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mc:AlternateContent xmlns:mc="http://schemas.openxmlformats.org/markup-compatibility/2006">
    <mc:Choice Requires="x15">
      <x15ac:absPath xmlns:x15ac="http://schemas.microsoft.com/office/spreadsheetml/2010/11/ac" url="https://emailsc.sharepoint.com/sites/COTEAM-ORHS-IACUC-OfficeStaff/Shared Documents/General/Liz/CORA Excel templates 10062026/"/>
    </mc:Choice>
  </mc:AlternateContent>
  <xr:revisionPtr revIDLastSave="90" documentId="8_{6DC2D4D8-0121-42EF-A789-48A492BC4D2F}" xr6:coauthVersionLast="47" xr6:coauthVersionMax="47" xr10:uidLastSave="{3880ACE2-61AC-4640-A8B0-4C7F54B78669}"/>
  <bookViews>
    <workbookView xWindow="28680" yWindow="-120" windowWidth="29040" windowHeight="15720" xr2:uid="{00000000-000D-0000-FFFF-FFFF00000000}"/>
  </bookViews>
  <sheets>
    <sheet name="Breeding numbers" sheetId="1" r:id="rId1"/>
    <sheet name="Number review" sheetId="2" r:id="rId2"/>
  </sheets>
  <definedNames>
    <definedName name="_xlnm.Print_Area" localSheetId="0">'Breeding numbers'!$A:$U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6" i="1" l="1"/>
  <c r="K16" i="1"/>
  <c r="L16" i="1"/>
  <c r="Q16" i="1"/>
  <c r="I9" i="1"/>
  <c r="K9" i="1"/>
  <c r="L9" i="1"/>
  <c r="M9" i="1"/>
  <c r="Q9" i="1"/>
  <c r="G33" i="1"/>
  <c r="D33" i="1"/>
  <c r="I33" i="1"/>
  <c r="K33" i="1"/>
  <c r="L33" i="1"/>
  <c r="I19" i="1"/>
  <c r="K19" i="1"/>
  <c r="L19" i="1"/>
  <c r="I26" i="1"/>
  <c r="K26" i="1"/>
  <c r="L26" i="1"/>
  <c r="I39" i="1"/>
  <c r="K39" i="1"/>
  <c r="L39" i="1"/>
  <c r="L66" i="1"/>
  <c r="L67" i="1"/>
  <c r="L68" i="1"/>
  <c r="L69" i="1"/>
  <c r="Q67" i="1"/>
  <c r="Q68" i="1"/>
  <c r="Q66" i="1"/>
  <c r="M19" i="1"/>
  <c r="Q19" i="1"/>
  <c r="M26" i="1"/>
  <c r="M33" i="1"/>
  <c r="M39" i="1"/>
  <c r="B17" i="2"/>
  <c r="B33" i="2"/>
  <c r="B21" i="2"/>
  <c r="B15" i="2"/>
  <c r="B2" i="2"/>
  <c r="B9" i="2"/>
  <c r="B6" i="2"/>
  <c r="B19" i="2"/>
  <c r="B29" i="2"/>
  <c r="B43" i="2"/>
  <c r="Q33" i="1"/>
  <c r="G9" i="1"/>
  <c r="D9" i="1"/>
  <c r="Q26" i="1"/>
  <c r="G39" i="1"/>
  <c r="G16" i="1"/>
  <c r="G19" i="1"/>
  <c r="G26" i="1"/>
  <c r="D16" i="1"/>
  <c r="D26" i="1"/>
  <c r="D19" i="1"/>
  <c r="D39" i="1"/>
  <c r="Q39" i="1"/>
</calcChain>
</file>

<file path=xl/sharedStrings.xml><?xml version="1.0" encoding="utf-8"?>
<sst xmlns="http://schemas.openxmlformats.org/spreadsheetml/2006/main" count="201" uniqueCount="100">
  <si>
    <t xml:space="preserve">Mouse Colony Breeding Schedule: </t>
  </si>
  <si>
    <t xml:space="preserve">For lines that breed okay (i.e produce 4-5 pups on average), we will keep at least 3 mating cages at all times.  A new mating cage is set up at least every two months.  </t>
  </si>
  <si>
    <t>One female will be set up with 1 male unless there are issues with the breeding.  We will then use 2 females per 1 male and remove females when pregnant.</t>
  </si>
  <si>
    <t>For lines that do not breed well (i.e. produce 2-3 pups on average ), we will keep at least 5 mating cages at all times.  At least 1 new mating cage is set up at least every two months.  If breeders are lost, more are set up.</t>
  </si>
  <si>
    <t>Most of these lines are maintained as heterzygotes.  More animals will need to be bred in order to order to get the needed number of homozygous animals for experiments.</t>
  </si>
  <si>
    <t>Strain</t>
  </si>
  <si>
    <t>Breeder Cages/ year</t>
  </si>
  <si>
    <t># of years</t>
  </si>
  <si>
    <t>Total # of breeder cages</t>
  </si>
  <si>
    <t># females used for breeders</t>
  </si>
  <si>
    <t># males used for breeders</t>
  </si>
  <si>
    <t>Total # of breeders</t>
  </si>
  <si>
    <t>Ave # of pups per litter</t>
  </si>
  <si>
    <t>Number of litters /year</t>
  </si>
  <si>
    <t>Total # of litters</t>
  </si>
  <si>
    <t>Total # of offspring</t>
  </si>
  <si>
    <t>Total # used in experiments</t>
  </si>
  <si>
    <t>USDA Cat</t>
  </si>
  <si>
    <t>Transferred to Experimental protocol</t>
  </si>
  <si>
    <t>Total # used for breeding</t>
  </si>
  <si>
    <t>Total # available for other protocols/ weaned but not used</t>
  </si>
  <si>
    <t>Other</t>
  </si>
  <si>
    <t>USDA Cat.</t>
  </si>
  <si>
    <t>Notes</t>
  </si>
  <si>
    <r>
      <t>Geneofinterest-</t>
    </r>
    <r>
      <rPr>
        <vertAlign val="superscript"/>
        <sz val="12"/>
        <color theme="1"/>
        <rFont val="Calibri"/>
        <family val="2"/>
        <scheme val="minor"/>
      </rPr>
      <t xml:space="preserve"> Flox/Flox</t>
    </r>
  </si>
  <si>
    <t>Experiment 4.i</t>
  </si>
  <si>
    <t>Cat. C</t>
  </si>
  <si>
    <t>AUP#</t>
  </si>
  <si>
    <t>Experiment 4.ii</t>
  </si>
  <si>
    <t>Experiment 4.iii</t>
  </si>
  <si>
    <t>Experiment 11.vi</t>
  </si>
  <si>
    <t>Cat. E</t>
  </si>
  <si>
    <t>Experiment 11 B</t>
  </si>
  <si>
    <t>Cat C</t>
  </si>
  <si>
    <t>B6.Cg-Tg(Syn1-cre)671Jxm/J</t>
  </si>
  <si>
    <t>used to breed with Syn-1 to keep colony going</t>
  </si>
  <si>
    <t>Jax 003966</t>
  </si>
  <si>
    <t>used to breed with all Floxed lines</t>
  </si>
  <si>
    <r>
      <t xml:space="preserve">Change </t>
    </r>
    <r>
      <rPr>
        <vertAlign val="superscript"/>
        <sz val="12"/>
        <color theme="1"/>
        <rFont val="Calibri"/>
        <family val="2"/>
        <scheme val="minor"/>
      </rPr>
      <t>Flox/Flox</t>
    </r>
  </si>
  <si>
    <t>Experiment 5.i</t>
  </si>
  <si>
    <t>Experiment 5.ii</t>
  </si>
  <si>
    <t>Experiment 5.iii</t>
  </si>
  <si>
    <t>Experiment 5.iv</t>
  </si>
  <si>
    <r>
      <t xml:space="preserve">Geneofinterest </t>
    </r>
    <r>
      <rPr>
        <vertAlign val="superscript"/>
        <sz val="12"/>
        <color theme="1"/>
        <rFont val="Calibri"/>
        <family val="2"/>
        <scheme val="minor"/>
      </rPr>
      <t>flox/flox</t>
    </r>
    <r>
      <rPr>
        <sz val="12"/>
        <color theme="1"/>
        <rFont val="Calibri"/>
        <family val="2"/>
        <scheme val="minor"/>
      </rPr>
      <t xml:space="preserve"> x Syn1-cre</t>
    </r>
  </si>
  <si>
    <r>
      <t>Chamge</t>
    </r>
    <r>
      <rPr>
        <vertAlign val="superscript"/>
        <sz val="12"/>
        <color theme="1"/>
        <rFont val="Calibri"/>
        <family val="2"/>
        <scheme val="minor"/>
      </rPr>
      <t xml:space="preserve"> flox/flox</t>
    </r>
    <r>
      <rPr>
        <sz val="12"/>
        <color theme="1"/>
        <rFont val="Calibri"/>
        <family val="2"/>
        <scheme val="minor"/>
      </rPr>
      <t xml:space="preserve">  x Geneofinterest </t>
    </r>
    <r>
      <rPr>
        <vertAlign val="superscript"/>
        <sz val="12"/>
        <color theme="1"/>
        <rFont val="Calibri"/>
        <family val="2"/>
        <scheme val="minor"/>
      </rPr>
      <t>flox/flox</t>
    </r>
    <r>
      <rPr>
        <sz val="12"/>
        <color theme="1"/>
        <rFont val="Calibri"/>
        <family val="2"/>
        <scheme val="minor"/>
      </rPr>
      <t xml:space="preserve"> x Syn1-cre</t>
    </r>
  </si>
  <si>
    <t>transferred from AUP 2633</t>
  </si>
  <si>
    <t>Experiment 11. vi</t>
  </si>
  <si>
    <t>Experiment 11.B</t>
  </si>
  <si>
    <t>C56Bl/6</t>
  </si>
  <si>
    <t>Transferred from AUP 2633</t>
  </si>
  <si>
    <t>Experiment 1.i</t>
  </si>
  <si>
    <t>Experiment 1.ii</t>
  </si>
  <si>
    <t>Experiment 1.iii</t>
  </si>
  <si>
    <t>Experiment 1.iv</t>
  </si>
  <si>
    <t>Experiment 1.v</t>
  </si>
  <si>
    <t>Experiment 1. vi</t>
  </si>
  <si>
    <t>Experiment 1. viii</t>
  </si>
  <si>
    <t>Experiment 1. ix</t>
  </si>
  <si>
    <t>Experiment 3.i</t>
  </si>
  <si>
    <t>Experiment 3.ii</t>
  </si>
  <si>
    <t>Experiment 6.i</t>
  </si>
  <si>
    <t>Experiment 6.ii</t>
  </si>
  <si>
    <t>Experiment 8.i</t>
  </si>
  <si>
    <t>Experiment 8.ii</t>
  </si>
  <si>
    <t>Experiment 9.</t>
  </si>
  <si>
    <t>Experiment 10.ii</t>
  </si>
  <si>
    <t>Cat D</t>
  </si>
  <si>
    <t>Experiment 10.iii</t>
  </si>
  <si>
    <t>Experiment 11. i</t>
  </si>
  <si>
    <t>Experiment 11.ii</t>
  </si>
  <si>
    <t>Experiment 11.iii</t>
  </si>
  <si>
    <t>Experiment 11.iv</t>
  </si>
  <si>
    <t>Experiment 11.v</t>
  </si>
  <si>
    <t>Experiment 12</t>
  </si>
  <si>
    <t>Cat E</t>
  </si>
  <si>
    <t>Total # of offspring produced=</t>
  </si>
  <si>
    <t>Total # of animals trasnferred from 2633=</t>
  </si>
  <si>
    <t>Total # of animals trasnferred from AUP2741=</t>
  </si>
  <si>
    <t>Total # of animals requested</t>
  </si>
  <si>
    <t xml:space="preserve"># to transfer </t>
  </si>
  <si>
    <t>1st year</t>
  </si>
  <si>
    <t>2nd year</t>
  </si>
  <si>
    <r>
      <t>Fig4-</t>
    </r>
    <r>
      <rPr>
        <vertAlign val="superscript"/>
        <sz val="11"/>
        <color theme="1"/>
        <rFont val="Calibri"/>
        <family val="2"/>
        <scheme val="minor"/>
      </rPr>
      <t xml:space="preserve"> Flox/Flox</t>
    </r>
  </si>
  <si>
    <t>Rpl22-tm1.1Psam (Ribo)</t>
  </si>
  <si>
    <r>
      <t xml:space="preserve">HDAC6 </t>
    </r>
    <r>
      <rPr>
        <vertAlign val="superscript"/>
        <sz val="11"/>
        <color theme="1"/>
        <rFont val="Calibri"/>
        <family val="2"/>
        <scheme val="minor"/>
      </rPr>
      <t>Flox/Flox</t>
    </r>
  </si>
  <si>
    <t>Fig4 flox/flox x Syn1-cre</t>
  </si>
  <si>
    <t>Rpl22-tm1.1Psam x Syn!-cre</t>
  </si>
  <si>
    <t>HDAC6 flox/flox  x Syn1-cre</t>
  </si>
  <si>
    <t>HDAC6 flox/flox  x Fig4 flox/flox x Syn1-cre</t>
  </si>
  <si>
    <t>Tg-Camk-HuD</t>
  </si>
  <si>
    <t>Advillin cre</t>
  </si>
  <si>
    <t>mT/mG x Advillin cre</t>
  </si>
  <si>
    <t>mT/mG x Syn-1 cre</t>
  </si>
  <si>
    <t>Prenyl-Cdc42 fl/fl KO</t>
  </si>
  <si>
    <t>Prenyl-Cdc42 KO x Syn-1 cre</t>
  </si>
  <si>
    <t>G3BP1-flag- KI</t>
  </si>
  <si>
    <t xml:space="preserve">B6-KSRPem1c(D2-6)Twis </t>
  </si>
  <si>
    <t>transferred from AUP 2574</t>
  </si>
  <si>
    <t>B6-KSRPem1c.1(D2-6)Twis</t>
  </si>
  <si>
    <t>Total # breed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</si>
</sst>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wrapText="1"/>
    </xf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9"/>
  <sheetViews>
    <sheetView tabSelected="1" zoomScaleNormal="100" workbookViewId="0">
      <pane ySplit="8" topLeftCell="A9" activePane="bottomLeft" state="frozen"/>
      <selection pane="bottomLeft" activeCell="H13" sqref="H13"/>
    </sheetView>
  </sheetViews>
  <sheetFormatPr defaultColWidth="8.85546875" defaultRowHeight="15.6"/>
  <cols>
    <col min="1" max="1" width="45.85546875" style="4" customWidth="1"/>
    <col min="2" max="3" width="8.85546875" style="4"/>
    <col min="4" max="4" width="9.42578125" style="4" customWidth="1"/>
    <col min="5" max="5" width="10" style="4" customWidth="1"/>
    <col min="6" max="10" width="8.85546875" style="4"/>
    <col min="11" max="11" width="17.42578125" style="4" customWidth="1"/>
    <col min="12" max="12" width="16.5703125" style="4" customWidth="1"/>
    <col min="13" max="13" width="14.28515625" style="4" customWidth="1"/>
    <col min="14" max="14" width="10.42578125" style="4" customWidth="1"/>
    <col min="15" max="15" width="12.42578125" style="4" customWidth="1"/>
    <col min="16" max="16" width="10.85546875" style="4" customWidth="1"/>
    <col min="17" max="17" width="11.5703125" style="4" customWidth="1"/>
    <col min="18" max="19" width="10.5703125" style="4" customWidth="1"/>
    <col min="20" max="20" width="41.7109375" style="4" customWidth="1"/>
    <col min="21" max="16384" width="8.85546875" style="4"/>
  </cols>
  <sheetData>
    <row r="1" spans="1:20">
      <c r="A1" s="4" t="s">
        <v>0</v>
      </c>
    </row>
    <row r="2" spans="1:20" ht="15" customHeight="1">
      <c r="A2" s="4" t="s">
        <v>1</v>
      </c>
    </row>
    <row r="3" spans="1:20" ht="15" customHeight="1">
      <c r="B3" s="4" t="s">
        <v>2</v>
      </c>
    </row>
    <row r="4" spans="1:20">
      <c r="A4" s="4" t="s">
        <v>3</v>
      </c>
    </row>
    <row r="5" spans="1:20">
      <c r="B5" s="4" t="s">
        <v>4</v>
      </c>
    </row>
    <row r="6" spans="1:20">
      <c r="B6" s="4" t="s">
        <v>2</v>
      </c>
    </row>
    <row r="8" spans="1:20" s="5" customFormat="1" ht="95.45" customHeight="1">
      <c r="A8" s="5" t="s">
        <v>5</v>
      </c>
      <c r="B8" s="5" t="s">
        <v>6</v>
      </c>
      <c r="C8" s="5" t="s">
        <v>7</v>
      </c>
      <c r="D8" s="5" t="s">
        <v>8</v>
      </c>
      <c r="E8" s="5" t="s">
        <v>9</v>
      </c>
      <c r="F8" s="5" t="s">
        <v>10</v>
      </c>
      <c r="G8" s="5" t="s">
        <v>11</v>
      </c>
      <c r="H8" s="5" t="s">
        <v>12</v>
      </c>
      <c r="I8" s="5" t="s">
        <v>13</v>
      </c>
      <c r="J8" s="5" t="s">
        <v>7</v>
      </c>
      <c r="K8" s="5" t="s">
        <v>14</v>
      </c>
      <c r="L8" s="5" t="s">
        <v>15</v>
      </c>
      <c r="M8" s="5" t="s">
        <v>16</v>
      </c>
      <c r="N8" s="5" t="s">
        <v>17</v>
      </c>
      <c r="O8" s="5" t="s">
        <v>18</v>
      </c>
      <c r="P8" s="5" t="s">
        <v>19</v>
      </c>
      <c r="Q8" s="5" t="s">
        <v>20</v>
      </c>
      <c r="R8" s="5" t="s">
        <v>21</v>
      </c>
      <c r="S8" s="5" t="s">
        <v>22</v>
      </c>
      <c r="T8" s="5" t="s">
        <v>23</v>
      </c>
    </row>
    <row r="9" spans="1:20" ht="17.45">
      <c r="A9" s="4" t="s">
        <v>24</v>
      </c>
      <c r="B9" s="4">
        <v>12</v>
      </c>
      <c r="C9" s="4">
        <v>3</v>
      </c>
      <c r="D9" s="4">
        <f>B9*C9</f>
        <v>36</v>
      </c>
      <c r="E9" s="4">
        <v>36</v>
      </c>
      <c r="F9" s="4">
        <v>36</v>
      </c>
      <c r="G9" s="4">
        <f>E9+F9</f>
        <v>72</v>
      </c>
      <c r="H9" s="4">
        <v>5</v>
      </c>
      <c r="I9" s="4">
        <f>B9*5</f>
        <v>60</v>
      </c>
      <c r="J9" s="4">
        <v>3</v>
      </c>
      <c r="K9" s="4">
        <f>I9*J9</f>
        <v>180</v>
      </c>
      <c r="L9" s="4">
        <f>K9*H9</f>
        <v>900</v>
      </c>
      <c r="M9" s="4">
        <f>SUM(M10:M14)</f>
        <v>178</v>
      </c>
      <c r="P9" s="4">
        <v>48</v>
      </c>
      <c r="Q9" s="4">
        <f>L9-M9-P9</f>
        <v>674</v>
      </c>
    </row>
    <row r="10" spans="1:20">
      <c r="L10" s="4" t="s">
        <v>25</v>
      </c>
      <c r="M10" s="4">
        <v>50</v>
      </c>
      <c r="N10" s="4" t="s">
        <v>26</v>
      </c>
      <c r="O10" s="4" t="s">
        <v>27</v>
      </c>
    </row>
    <row r="11" spans="1:20">
      <c r="L11" s="4" t="s">
        <v>28</v>
      </c>
      <c r="M11" s="4">
        <v>24</v>
      </c>
      <c r="N11" s="4" t="s">
        <v>26</v>
      </c>
      <c r="O11" s="4" t="s">
        <v>27</v>
      </c>
    </row>
    <row r="12" spans="1:20">
      <c r="L12" s="4" t="s">
        <v>29</v>
      </c>
      <c r="M12" s="4">
        <v>60</v>
      </c>
      <c r="N12" s="4" t="s">
        <v>26</v>
      </c>
      <c r="O12" s="4" t="s">
        <v>27</v>
      </c>
    </row>
    <row r="13" spans="1:20">
      <c r="L13" s="4" t="s">
        <v>30</v>
      </c>
      <c r="M13" s="4">
        <v>24</v>
      </c>
      <c r="N13" s="4" t="s">
        <v>31</v>
      </c>
      <c r="O13" s="4" t="s">
        <v>27</v>
      </c>
    </row>
    <row r="14" spans="1:20">
      <c r="L14" s="4" t="s">
        <v>32</v>
      </c>
      <c r="M14" s="4">
        <v>20</v>
      </c>
      <c r="N14" s="4" t="s">
        <v>33</v>
      </c>
      <c r="O14" s="4" t="s">
        <v>27</v>
      </c>
    </row>
    <row r="16" spans="1:20">
      <c r="A16" s="4" t="s">
        <v>34</v>
      </c>
      <c r="B16" s="4">
        <v>12</v>
      </c>
      <c r="C16" s="4">
        <v>3</v>
      </c>
      <c r="D16" s="4">
        <f>B16*C16</f>
        <v>36</v>
      </c>
      <c r="E16" s="4">
        <v>36</v>
      </c>
      <c r="F16" s="4">
        <v>36</v>
      </c>
      <c r="G16" s="4">
        <f>E16+F16</f>
        <v>72</v>
      </c>
      <c r="H16" s="4">
        <v>4</v>
      </c>
      <c r="I16" s="4">
        <f>B16*4</f>
        <v>48</v>
      </c>
      <c r="J16" s="4">
        <v>3</v>
      </c>
      <c r="K16" s="4">
        <f>I16*J16</f>
        <v>144</v>
      </c>
      <c r="L16" s="4">
        <f>K16*H16</f>
        <v>576</v>
      </c>
      <c r="P16" s="4">
        <v>48</v>
      </c>
      <c r="Q16" s="4">
        <f>L16-M16-P16-(P17*3)</f>
        <v>318</v>
      </c>
      <c r="T16" s="4" t="s">
        <v>35</v>
      </c>
    </row>
    <row r="17" spans="1:20">
      <c r="A17" s="4" t="s">
        <v>36</v>
      </c>
      <c r="P17" s="4">
        <v>70</v>
      </c>
      <c r="T17" s="4" t="s">
        <v>37</v>
      </c>
    </row>
    <row r="19" spans="1:20" ht="17.45">
      <c r="A19" s="4" t="s">
        <v>38</v>
      </c>
      <c r="B19" s="4">
        <v>15</v>
      </c>
      <c r="C19" s="4">
        <v>3</v>
      </c>
      <c r="D19" s="4">
        <f>B19*C19</f>
        <v>45</v>
      </c>
      <c r="E19" s="4">
        <v>45</v>
      </c>
      <c r="F19" s="4">
        <v>45</v>
      </c>
      <c r="G19" s="4">
        <f>E19+F19</f>
        <v>90</v>
      </c>
      <c r="H19" s="4">
        <v>3</v>
      </c>
      <c r="I19" s="4">
        <f>B19*4</f>
        <v>60</v>
      </c>
      <c r="J19" s="4">
        <v>3</v>
      </c>
      <c r="K19" s="4">
        <f>I19*J19</f>
        <v>180</v>
      </c>
      <c r="L19" s="4">
        <f>K19*H19</f>
        <v>540</v>
      </c>
      <c r="M19" s="4">
        <f>SUM(M20:M24)</f>
        <v>160</v>
      </c>
      <c r="P19" s="4">
        <v>90</v>
      </c>
      <c r="Q19" s="4">
        <f>L19-M19-P19</f>
        <v>290</v>
      </c>
    </row>
    <row r="20" spans="1:20">
      <c r="L20" s="4" t="s">
        <v>39</v>
      </c>
      <c r="M20" s="4">
        <v>80</v>
      </c>
      <c r="N20" s="4" t="s">
        <v>26</v>
      </c>
      <c r="O20" s="4" t="s">
        <v>27</v>
      </c>
    </row>
    <row r="21" spans="1:20">
      <c r="L21" s="4" t="s">
        <v>40</v>
      </c>
      <c r="M21" s="4">
        <v>20</v>
      </c>
      <c r="N21" s="4" t="s">
        <v>26</v>
      </c>
      <c r="O21" s="4" t="s">
        <v>27</v>
      </c>
    </row>
    <row r="22" spans="1:20">
      <c r="L22" s="4" t="s">
        <v>41</v>
      </c>
      <c r="M22" s="4">
        <v>30</v>
      </c>
      <c r="N22" s="4" t="s">
        <v>33</v>
      </c>
      <c r="O22" s="4" t="s">
        <v>27</v>
      </c>
    </row>
    <row r="23" spans="1:20">
      <c r="L23" s="4" t="s">
        <v>42</v>
      </c>
      <c r="M23" s="4">
        <v>10</v>
      </c>
      <c r="N23" s="4" t="s">
        <v>33</v>
      </c>
      <c r="O23" s="4" t="s">
        <v>27</v>
      </c>
    </row>
    <row r="24" spans="1:20">
      <c r="L24" s="4" t="s">
        <v>32</v>
      </c>
      <c r="M24" s="4">
        <v>20</v>
      </c>
      <c r="N24" s="4" t="s">
        <v>33</v>
      </c>
      <c r="O24" s="4" t="s">
        <v>27</v>
      </c>
    </row>
    <row r="26" spans="1:20" ht="17.45">
      <c r="A26" s="4" t="s">
        <v>43</v>
      </c>
      <c r="B26" s="4">
        <v>15</v>
      </c>
      <c r="C26" s="4">
        <v>3</v>
      </c>
      <c r="D26" s="4">
        <f>B26*C26</f>
        <v>45</v>
      </c>
      <c r="E26" s="4">
        <v>45</v>
      </c>
      <c r="F26" s="4">
        <v>45</v>
      </c>
      <c r="G26" s="4">
        <f>E26+F26</f>
        <v>90</v>
      </c>
      <c r="H26" s="4">
        <v>3</v>
      </c>
      <c r="I26" s="4">
        <f>B26*4</f>
        <v>60</v>
      </c>
      <c r="J26" s="4">
        <v>3</v>
      </c>
      <c r="K26" s="4">
        <f>I26*J26</f>
        <v>180</v>
      </c>
      <c r="L26" s="4">
        <f>K26*H26</f>
        <v>540</v>
      </c>
      <c r="M26" s="4">
        <f>SUM(M27:M31)</f>
        <v>178</v>
      </c>
      <c r="P26" s="4">
        <v>90</v>
      </c>
      <c r="Q26" s="4">
        <f>L26-M26-P26</f>
        <v>272</v>
      </c>
    </row>
    <row r="27" spans="1:20">
      <c r="L27" s="4" t="s">
        <v>25</v>
      </c>
      <c r="M27" s="4">
        <v>50</v>
      </c>
      <c r="N27" s="4" t="s">
        <v>26</v>
      </c>
      <c r="O27" s="4" t="s">
        <v>27</v>
      </c>
    </row>
    <row r="28" spans="1:20">
      <c r="L28" s="4" t="s">
        <v>28</v>
      </c>
      <c r="M28" s="4">
        <v>24</v>
      </c>
      <c r="N28" s="4" t="s">
        <v>26</v>
      </c>
      <c r="O28" s="4" t="s">
        <v>27</v>
      </c>
    </row>
    <row r="29" spans="1:20">
      <c r="L29" s="4" t="s">
        <v>29</v>
      </c>
      <c r="M29" s="4">
        <v>60</v>
      </c>
      <c r="N29" s="4" t="s">
        <v>26</v>
      </c>
      <c r="O29" s="4" t="s">
        <v>27</v>
      </c>
    </row>
    <row r="30" spans="1:20">
      <c r="L30" s="4" t="s">
        <v>30</v>
      </c>
      <c r="M30" s="4">
        <v>24</v>
      </c>
      <c r="N30" s="4" t="s">
        <v>31</v>
      </c>
      <c r="O30" s="4" t="s">
        <v>27</v>
      </c>
    </row>
    <row r="31" spans="1:20">
      <c r="L31" s="4" t="s">
        <v>32</v>
      </c>
      <c r="M31" s="4">
        <v>20</v>
      </c>
      <c r="N31" s="4" t="s">
        <v>33</v>
      </c>
      <c r="O31" s="4" t="s">
        <v>27</v>
      </c>
    </row>
    <row r="33" spans="1:20" ht="17.45">
      <c r="A33" s="4" t="s">
        <v>44</v>
      </c>
      <c r="B33" s="4">
        <v>18</v>
      </c>
      <c r="C33" s="4">
        <v>3</v>
      </c>
      <c r="D33" s="4">
        <f>B33*C33</f>
        <v>54</v>
      </c>
      <c r="E33" s="4">
        <v>54</v>
      </c>
      <c r="F33" s="4">
        <v>54</v>
      </c>
      <c r="G33" s="4">
        <f>E33+F33</f>
        <v>108</v>
      </c>
      <c r="H33" s="4">
        <v>3</v>
      </c>
      <c r="I33" s="4">
        <f>B33*4</f>
        <v>72</v>
      </c>
      <c r="J33" s="4">
        <v>3</v>
      </c>
      <c r="K33" s="4">
        <f>I33*J33</f>
        <v>216</v>
      </c>
      <c r="L33" s="4">
        <f>K33*H33</f>
        <v>648</v>
      </c>
      <c r="M33" s="4">
        <f>SUM(M34:M37)</f>
        <v>134</v>
      </c>
      <c r="P33" s="4">
        <v>48</v>
      </c>
      <c r="Q33" s="4">
        <f>L33-M33-P33-M34</f>
        <v>386</v>
      </c>
      <c r="R33" s="4">
        <v>117</v>
      </c>
      <c r="S33" s="4" t="s">
        <v>26</v>
      </c>
      <c r="T33" s="4" t="s">
        <v>45</v>
      </c>
    </row>
    <row r="34" spans="1:20">
      <c r="L34" s="4" t="s">
        <v>41</v>
      </c>
      <c r="M34" s="4">
        <v>80</v>
      </c>
      <c r="N34" s="4" t="s">
        <v>26</v>
      </c>
      <c r="O34" s="4" t="s">
        <v>27</v>
      </c>
    </row>
    <row r="35" spans="1:20">
      <c r="L35" s="4" t="s">
        <v>42</v>
      </c>
      <c r="M35" s="4">
        <v>10</v>
      </c>
      <c r="N35" s="4" t="s">
        <v>26</v>
      </c>
      <c r="O35" s="4" t="s">
        <v>27</v>
      </c>
    </row>
    <row r="36" spans="1:20">
      <c r="L36" s="4" t="s">
        <v>46</v>
      </c>
      <c r="M36" s="4">
        <v>24</v>
      </c>
      <c r="N36" s="4" t="s">
        <v>31</v>
      </c>
      <c r="O36" s="4" t="s">
        <v>27</v>
      </c>
    </row>
    <row r="37" spans="1:20">
      <c r="L37" s="4" t="s">
        <v>47</v>
      </c>
      <c r="M37" s="4">
        <v>20</v>
      </c>
      <c r="N37" s="4" t="s">
        <v>33</v>
      </c>
      <c r="O37" s="4" t="s">
        <v>27</v>
      </c>
    </row>
    <row r="39" spans="1:20">
      <c r="A39" s="4" t="s">
        <v>48</v>
      </c>
      <c r="B39" s="4">
        <v>60</v>
      </c>
      <c r="C39" s="4">
        <v>3</v>
      </c>
      <c r="D39" s="4">
        <f>B39*C39</f>
        <v>180</v>
      </c>
      <c r="E39" s="4">
        <v>180</v>
      </c>
      <c r="F39" s="4">
        <v>180</v>
      </c>
      <c r="G39" s="4">
        <f>E39+F39</f>
        <v>360</v>
      </c>
      <c r="H39" s="4">
        <v>5</v>
      </c>
      <c r="I39" s="4">
        <f>B39*5</f>
        <v>300</v>
      </c>
      <c r="J39" s="4">
        <v>3</v>
      </c>
      <c r="K39" s="4">
        <f>I39*J39</f>
        <v>900</v>
      </c>
      <c r="L39" s="4">
        <f>K39*H39</f>
        <v>4500</v>
      </c>
      <c r="M39" s="4">
        <f>SUM(M40:M63)</f>
        <v>4431</v>
      </c>
      <c r="P39" s="4">
        <v>48</v>
      </c>
      <c r="Q39" s="4">
        <f>L39-M39-P39-P40</f>
        <v>21</v>
      </c>
      <c r="R39" s="4">
        <v>315</v>
      </c>
      <c r="S39" s="4" t="s">
        <v>26</v>
      </c>
      <c r="T39" s="4" t="s">
        <v>49</v>
      </c>
    </row>
    <row r="40" spans="1:20">
      <c r="L40" s="4" t="s">
        <v>50</v>
      </c>
      <c r="M40" s="4">
        <v>204</v>
      </c>
      <c r="N40" s="4" t="s">
        <v>26</v>
      </c>
      <c r="O40" s="4" t="s">
        <v>27</v>
      </c>
    </row>
    <row r="41" spans="1:20">
      <c r="L41" s="4" t="s">
        <v>51</v>
      </c>
      <c r="M41" s="4">
        <v>84</v>
      </c>
      <c r="N41" s="4" t="s">
        <v>26</v>
      </c>
      <c r="O41" s="4" t="s">
        <v>27</v>
      </c>
    </row>
    <row r="42" spans="1:20">
      <c r="L42" s="4" t="s">
        <v>52</v>
      </c>
      <c r="M42" s="4">
        <v>120</v>
      </c>
      <c r="N42" s="4" t="s">
        <v>26</v>
      </c>
      <c r="O42" s="4" t="s">
        <v>27</v>
      </c>
    </row>
    <row r="43" spans="1:20">
      <c r="L43" s="4" t="s">
        <v>53</v>
      </c>
      <c r="M43" s="4">
        <v>96</v>
      </c>
      <c r="N43" s="4" t="s">
        <v>26</v>
      </c>
      <c r="O43" s="4" t="s">
        <v>27</v>
      </c>
    </row>
    <row r="44" spans="1:20">
      <c r="L44" s="4" t="s">
        <v>54</v>
      </c>
      <c r="M44" s="4">
        <v>224</v>
      </c>
      <c r="N44" s="4" t="s">
        <v>31</v>
      </c>
      <c r="O44" s="4" t="s">
        <v>27</v>
      </c>
    </row>
    <row r="45" spans="1:20">
      <c r="L45" s="4" t="s">
        <v>55</v>
      </c>
      <c r="M45" s="4">
        <v>900</v>
      </c>
      <c r="N45" s="4" t="s">
        <v>31</v>
      </c>
      <c r="O45" s="4" t="s">
        <v>27</v>
      </c>
    </row>
    <row r="46" spans="1:20">
      <c r="L46" s="4" t="s">
        <v>56</v>
      </c>
      <c r="M46" s="4">
        <v>840</v>
      </c>
      <c r="N46" s="4" t="s">
        <v>31</v>
      </c>
      <c r="O46" s="4" t="s">
        <v>27</v>
      </c>
    </row>
    <row r="47" spans="1:20">
      <c r="L47" s="4" t="s">
        <v>57</v>
      </c>
      <c r="M47" s="4">
        <v>192</v>
      </c>
      <c r="N47" s="4" t="s">
        <v>31</v>
      </c>
      <c r="O47" s="4" t="s">
        <v>27</v>
      </c>
    </row>
    <row r="48" spans="1:20">
      <c r="L48" s="4" t="s">
        <v>58</v>
      </c>
      <c r="M48" s="4">
        <v>16</v>
      </c>
      <c r="N48" s="4" t="s">
        <v>31</v>
      </c>
      <c r="O48" s="4" t="s">
        <v>27</v>
      </c>
    </row>
    <row r="49" spans="12:17" ht="17.45">
      <c r="L49" s="4" t="s">
        <v>59</v>
      </c>
      <c r="M49" s="4">
        <v>27</v>
      </c>
      <c r="N49" s="4" t="s">
        <v>31</v>
      </c>
      <c r="O49" s="4" t="s">
        <v>27</v>
      </c>
      <c r="Q49" s="6"/>
    </row>
    <row r="50" spans="12:17" ht="17.45">
      <c r="L50" s="4" t="s">
        <v>60</v>
      </c>
      <c r="M50" s="4">
        <v>21</v>
      </c>
      <c r="N50" s="4" t="s">
        <v>26</v>
      </c>
      <c r="O50" s="4" t="s">
        <v>27</v>
      </c>
      <c r="Q50" s="6"/>
    </row>
    <row r="51" spans="12:17" ht="17.45">
      <c r="L51" s="4" t="s">
        <v>61</v>
      </c>
      <c r="M51" s="4">
        <v>24</v>
      </c>
      <c r="N51" s="4" t="s">
        <v>26</v>
      </c>
      <c r="O51" s="4" t="s">
        <v>27</v>
      </c>
      <c r="Q51" s="6"/>
    </row>
    <row r="52" spans="12:17" ht="17.45">
      <c r="L52" s="4" t="s">
        <v>62</v>
      </c>
      <c r="M52" s="4">
        <v>24</v>
      </c>
      <c r="N52" s="4" t="s">
        <v>31</v>
      </c>
      <c r="O52" s="4" t="s">
        <v>27</v>
      </c>
      <c r="Q52" s="6"/>
    </row>
    <row r="53" spans="12:17" ht="17.45">
      <c r="L53" s="4" t="s">
        <v>63</v>
      </c>
      <c r="M53" s="4">
        <v>960</v>
      </c>
      <c r="N53" s="4" t="s">
        <v>31</v>
      </c>
      <c r="O53" s="4" t="s">
        <v>27</v>
      </c>
      <c r="Q53" s="6"/>
    </row>
    <row r="54" spans="12:17" ht="17.45">
      <c r="L54" s="4" t="s">
        <v>64</v>
      </c>
      <c r="M54" s="4">
        <v>15</v>
      </c>
      <c r="N54" s="4" t="s">
        <v>26</v>
      </c>
      <c r="O54" s="4" t="s">
        <v>27</v>
      </c>
      <c r="Q54" s="6"/>
    </row>
    <row r="55" spans="12:17" ht="17.45">
      <c r="L55" s="4" t="s">
        <v>65</v>
      </c>
      <c r="M55" s="4">
        <v>96</v>
      </c>
      <c r="N55" s="4" t="s">
        <v>66</v>
      </c>
      <c r="O55" s="4" t="s">
        <v>27</v>
      </c>
      <c r="Q55" s="6"/>
    </row>
    <row r="56" spans="12:17" ht="17.45">
      <c r="L56" s="4" t="s">
        <v>67</v>
      </c>
      <c r="M56" s="4">
        <v>24</v>
      </c>
      <c r="N56" s="4" t="s">
        <v>66</v>
      </c>
      <c r="O56" s="4" t="s">
        <v>27</v>
      </c>
      <c r="Q56" s="6"/>
    </row>
    <row r="57" spans="12:17">
      <c r="L57" s="4" t="s">
        <v>68</v>
      </c>
      <c r="M57" s="4">
        <v>24</v>
      </c>
      <c r="N57" s="4" t="s">
        <v>31</v>
      </c>
      <c r="O57" s="4" t="s">
        <v>27</v>
      </c>
    </row>
    <row r="58" spans="12:17">
      <c r="L58" s="4" t="s">
        <v>69</v>
      </c>
      <c r="M58" s="4">
        <v>144</v>
      </c>
      <c r="N58" s="4" t="s">
        <v>31</v>
      </c>
      <c r="O58" s="4" t="s">
        <v>27</v>
      </c>
    </row>
    <row r="59" spans="12:17">
      <c r="L59" s="4" t="s">
        <v>70</v>
      </c>
      <c r="M59" s="4">
        <v>120</v>
      </c>
      <c r="N59" s="4" t="s">
        <v>31</v>
      </c>
      <c r="O59" s="4" t="s">
        <v>27</v>
      </c>
    </row>
    <row r="60" spans="12:17">
      <c r="L60" s="4" t="s">
        <v>71</v>
      </c>
      <c r="M60" s="4">
        <v>96</v>
      </c>
      <c r="N60" s="4" t="s">
        <v>31</v>
      </c>
      <c r="O60" s="4" t="s">
        <v>27</v>
      </c>
    </row>
    <row r="61" spans="12:17">
      <c r="L61" s="4" t="s">
        <v>72</v>
      </c>
      <c r="M61" s="4">
        <v>96</v>
      </c>
      <c r="N61" s="4" t="s">
        <v>31</v>
      </c>
      <c r="O61" s="4" t="s">
        <v>27</v>
      </c>
    </row>
    <row r="62" spans="12:17">
      <c r="L62" s="4" t="s">
        <v>32</v>
      </c>
      <c r="M62" s="4">
        <v>20</v>
      </c>
      <c r="N62" s="4" t="s">
        <v>33</v>
      </c>
      <c r="O62" s="4" t="s">
        <v>27</v>
      </c>
    </row>
    <row r="63" spans="12:17">
      <c r="L63" s="4" t="s">
        <v>73</v>
      </c>
      <c r="M63" s="4">
        <v>64</v>
      </c>
      <c r="N63" s="4" t="s">
        <v>74</v>
      </c>
      <c r="O63" s="4" t="s">
        <v>27</v>
      </c>
    </row>
    <row r="66" spans="8:17">
      <c r="H66" s="4" t="s">
        <v>75</v>
      </c>
      <c r="L66" s="4">
        <f>SUM(L9:L65)</f>
        <v>7704</v>
      </c>
      <c r="P66" s="4" t="s">
        <v>33</v>
      </c>
      <c r="Q66" s="4" t="e">
        <f>L69-Q67-Q68</f>
        <v>#REF!</v>
      </c>
    </row>
    <row r="67" spans="8:17">
      <c r="H67" s="4" t="s">
        <v>76</v>
      </c>
      <c r="L67" s="4">
        <f>SUM(R9:R65)</f>
        <v>432</v>
      </c>
      <c r="P67" s="4" t="s">
        <v>66</v>
      </c>
      <c r="Q67" s="4" t="e">
        <f>SUM(M56,#REF!,#REF!,#REF!,#REF!,#REF!,M55,#REF!,#REF!,#REF!)</f>
        <v>#REF!</v>
      </c>
    </row>
    <row r="68" spans="8:17">
      <c r="H68" s="4" t="s">
        <v>77</v>
      </c>
      <c r="L68" s="4" t="e">
        <f>#REF!+#REF!</f>
        <v>#REF!</v>
      </c>
      <c r="P68" s="4" t="s">
        <v>74</v>
      </c>
      <c r="Q68" s="4" t="e">
        <f>SUM(#REF!,#REF!,#REF!,#REF!,#REF!,#REF!,#REF!,#REF!,M44,M49,#REF!,#REF!,#REF!,#REF!,#REF!,M13,M30,#REF!,M36,M57:M61,#REF!,M47:M48,#REF!,M45,M46,#REF!,#REF!,#REF!,#REF!,#REF!,#REF!,#REF!,M63,M52,M53,#REF!,#REF!,#REF!,#REF!,#REF!,#REF!,#REF!,#REF!,#REF!,#REF!)</f>
        <v>#REF!</v>
      </c>
    </row>
    <row r="69" spans="8:17">
      <c r="H69" s="4" t="s">
        <v>78</v>
      </c>
      <c r="L69" s="4" t="e">
        <f>L66+L67+L68</f>
        <v>#REF!</v>
      </c>
    </row>
  </sheetData>
  <printOptions gridLines="1"/>
  <pageMargins left="0.25" right="0.25" top="0.75" bottom="0.75" header="0.3" footer="0.3"/>
  <pageSetup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F57C8-0B92-4146-9CDF-3C82767179D8}">
  <dimension ref="A1:D43"/>
  <sheetViews>
    <sheetView workbookViewId="0">
      <selection activeCell="B17" sqref="B17"/>
    </sheetView>
  </sheetViews>
  <sheetFormatPr defaultRowHeight="14.45"/>
  <cols>
    <col min="1" max="1" width="39.5703125" bestFit="1" customWidth="1"/>
    <col min="2" max="2" width="13.140625" bestFit="1" customWidth="1"/>
  </cols>
  <sheetData>
    <row r="1" spans="1:4" ht="18.600000000000001">
      <c r="A1" s="3" t="s">
        <v>5</v>
      </c>
      <c r="B1" t="s">
        <v>79</v>
      </c>
      <c r="C1" t="s">
        <v>80</v>
      </c>
      <c r="D1" t="s">
        <v>81</v>
      </c>
    </row>
    <row r="2" spans="1:4" ht="16.5">
      <c r="A2" t="s">
        <v>82</v>
      </c>
      <c r="B2">
        <f>1311-1282</f>
        <v>29</v>
      </c>
    </row>
    <row r="4" spans="1:4">
      <c r="A4" t="s">
        <v>83</v>
      </c>
      <c r="B4">
        <v>0</v>
      </c>
    </row>
    <row r="6" spans="1:4">
      <c r="A6" t="s">
        <v>34</v>
      </c>
      <c r="B6">
        <f>414-380</f>
        <v>34</v>
      </c>
    </row>
    <row r="7" spans="1:4">
      <c r="A7" t="s">
        <v>36</v>
      </c>
    </row>
    <row r="9" spans="1:4" ht="16.5">
      <c r="A9" t="s">
        <v>84</v>
      </c>
      <c r="B9">
        <f>1082-1055</f>
        <v>27</v>
      </c>
    </row>
    <row r="11" spans="1:4">
      <c r="A11" t="s">
        <v>85</v>
      </c>
      <c r="B11">
        <v>0</v>
      </c>
    </row>
    <row r="13" spans="1:4">
      <c r="A13" t="s">
        <v>86</v>
      </c>
      <c r="B13">
        <v>0</v>
      </c>
    </row>
    <row r="15" spans="1:4">
      <c r="A15" t="s">
        <v>87</v>
      </c>
      <c r="B15">
        <f>827-721</f>
        <v>106</v>
      </c>
    </row>
    <row r="17" spans="1:2">
      <c r="A17" t="s">
        <v>88</v>
      </c>
      <c r="B17">
        <f>838-721</f>
        <v>117</v>
      </c>
    </row>
    <row r="19" spans="1:2">
      <c r="A19" t="s">
        <v>89</v>
      </c>
      <c r="B19">
        <f>392-352</f>
        <v>40</v>
      </c>
    </row>
    <row r="21" spans="1:2">
      <c r="A21" t="s">
        <v>48</v>
      </c>
      <c r="B21">
        <f>1927-1612</f>
        <v>315</v>
      </c>
    </row>
    <row r="23" spans="1:2">
      <c r="A23" t="s">
        <v>90</v>
      </c>
      <c r="B23">
        <v>0</v>
      </c>
    </row>
    <row r="25" spans="1:2">
      <c r="A25" t="s">
        <v>91</v>
      </c>
      <c r="B25">
        <v>0</v>
      </c>
    </row>
    <row r="27" spans="1:2">
      <c r="A27" t="s">
        <v>92</v>
      </c>
      <c r="B27">
        <v>0</v>
      </c>
    </row>
    <row r="29" spans="1:2">
      <c r="A29" t="s">
        <v>93</v>
      </c>
      <c r="B29">
        <f>442-393</f>
        <v>49</v>
      </c>
    </row>
    <row r="31" spans="1:2">
      <c r="A31" t="s">
        <v>94</v>
      </c>
      <c r="B31">
        <v>0</v>
      </c>
    </row>
    <row r="33" spans="1:2">
      <c r="A33" t="s">
        <v>95</v>
      </c>
      <c r="B33">
        <f>656-613</f>
        <v>43</v>
      </c>
    </row>
    <row r="34" spans="1:2" ht="15" thickBot="1"/>
    <row r="35" spans="1:2" ht="15" thickBot="1">
      <c r="A35" s="1" t="s">
        <v>96</v>
      </c>
    </row>
    <row r="36" spans="1:2">
      <c r="A36" s="2" t="s">
        <v>97</v>
      </c>
    </row>
    <row r="37" spans="1:2">
      <c r="A37" s="2"/>
    </row>
    <row r="38" spans="1:2">
      <c r="A38" t="s">
        <v>98</v>
      </c>
    </row>
    <row r="39" spans="1:2">
      <c r="A39" s="2" t="s">
        <v>97</v>
      </c>
    </row>
    <row r="43" spans="1:2">
      <c r="A43" t="s">
        <v>99</v>
      </c>
      <c r="B43">
        <f>SUM(B2:B39)</f>
        <v>760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634f8b-11a9-4418-a04f-d951ab431795">
      <Terms xmlns="http://schemas.microsoft.com/office/infopath/2007/PartnerControls"/>
    </lcf76f155ced4ddcb4097134ff3c332f>
    <TaxCatchAll xmlns="b9d752f4-e292-4a17-939c-c768c6661ca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6CD1958C88C448B206369C8AA363C8" ma:contentTypeVersion="17" ma:contentTypeDescription="Create a new document." ma:contentTypeScope="" ma:versionID="f949e9736647764afa178bec84059f57">
  <xsd:schema xmlns:xsd="http://www.w3.org/2001/XMLSchema" xmlns:xs="http://www.w3.org/2001/XMLSchema" xmlns:p="http://schemas.microsoft.com/office/2006/metadata/properties" xmlns:ns2="6d634f8b-11a9-4418-a04f-d951ab431795" xmlns:ns3="b9d752f4-e292-4a17-939c-c768c6661ca8" targetNamespace="http://schemas.microsoft.com/office/2006/metadata/properties" ma:root="true" ma:fieldsID="799c8f87eafb3c8e919561d59ebaef17" ns2:_="" ns3:_="">
    <xsd:import namespace="6d634f8b-11a9-4418-a04f-d951ab431795"/>
    <xsd:import namespace="b9d752f4-e292-4a17-939c-c768c6661c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634f8b-11a9-4418-a04f-d951ab4317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00eb1200-ba6e-4cde-9974-9e593fd12a0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d752f4-e292-4a17-939c-c768c6661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d8ad5d6-f456-4f3e-94bb-0a25c3abb543}" ma:internalName="TaxCatchAll" ma:showField="CatchAllData" ma:web="b9d752f4-e292-4a17-939c-c768c6661c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B5A859-865F-487C-9C66-BAA574499448}"/>
</file>

<file path=customXml/itemProps2.xml><?xml version="1.0" encoding="utf-8"?>
<ds:datastoreItem xmlns:ds="http://schemas.openxmlformats.org/officeDocument/2006/customXml" ds:itemID="{84988BF6-A6D0-40FA-A944-A5D4B7B1E948}"/>
</file>

<file path=customXml/itemProps3.xml><?xml version="1.0" encoding="utf-8"?>
<ds:datastoreItem xmlns:ds="http://schemas.openxmlformats.org/officeDocument/2006/customXml" ds:itemID="{F407E123-6485-4B67-9A34-2138C6CF26B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Elizabeth Thames</dc:creator>
  <cp:keywords/>
  <dc:description/>
  <cp:lastModifiedBy>Anderson, Erin</cp:lastModifiedBy>
  <cp:revision/>
  <dcterms:created xsi:type="dcterms:W3CDTF">2016-06-21T20:49:14Z</dcterms:created>
  <dcterms:modified xsi:type="dcterms:W3CDTF">2026-10-16T18:39:17Z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0x010100706CD1958C88C448B206369C8AA363C8</vt:lpwstr>
  </property>
  <property fmtid="{D5CDD505-2E9C-101B-9397-08002B2CF9AE}" pid="3" name="MediaServiceImageTags">
    <vt:lpwstr/>
  </property>
</Properties>
</file>