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ailsc.sharepoint.com/sites/COTEAM-ORHS-IACUC-OfficeStaff/Shared Documents/General/Liz/CORA Excel templates 10062026/"/>
    </mc:Choice>
  </mc:AlternateContent>
  <xr:revisionPtr revIDLastSave="273" documentId="8_{4D620B1B-0148-4A21-AAD0-DB42337E1532}" xr6:coauthVersionLast="47" xr6:coauthVersionMax="47" xr10:uidLastSave="{02EA7CB3-51B7-4522-981E-A588CBBA05C7}"/>
  <bookViews>
    <workbookView xWindow="28680" yWindow="-120" windowWidth="29040" windowHeight="15720" xr2:uid="{EAB6010A-B27C-4B0D-90C0-BD2A2E85C2E5}"/>
  </bookViews>
  <sheets>
    <sheet name="Breeding numbers" sheetId="1" r:id="rId1"/>
    <sheet name="Number Justification" sheetId="2" r:id="rId2"/>
    <sheet name="Line justific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C4" i="2" s="1"/>
  <c r="E13" i="2"/>
  <c r="E11" i="2"/>
  <c r="E10" i="2"/>
  <c r="D4" i="2"/>
  <c r="E9" i="2"/>
  <c r="B4" i="2"/>
  <c r="C5" i="2"/>
  <c r="E21" i="1"/>
  <c r="D21" i="1"/>
  <c r="C21" i="1"/>
  <c r="B21" i="1"/>
  <c r="E12" i="2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C18" i="1"/>
  <c r="E18" i="3"/>
  <c r="D18" i="3"/>
  <c r="C18" i="3"/>
  <c r="B18" i="3"/>
  <c r="D18" i="1"/>
  <c r="B18" i="1"/>
  <c r="C6" i="2" l="1"/>
  <c r="B6" i="2"/>
  <c r="D6" i="2"/>
</calcChain>
</file>

<file path=xl/sharedStrings.xml><?xml version="1.0" encoding="utf-8"?>
<sst xmlns="http://schemas.openxmlformats.org/spreadsheetml/2006/main" count="93" uniqueCount="77">
  <si>
    <t>Breeding numbers</t>
  </si>
  <si>
    <t>Number of breeders needed to maintain 2 generation for 2 years</t>
  </si>
  <si>
    <t>Number of offspring produced from 12,24, 26 or 36 mating pairs with a clutch size of 100</t>
  </si>
  <si>
    <t>Number of offspring put back into the colony for mating</t>
  </si>
  <si>
    <t>Number of offspring used for experiments</t>
  </si>
  <si>
    <t>Number of offspring that can still be used if issue arise (i.e. one gender is low, embryo die)</t>
  </si>
  <si>
    <t>Name of line</t>
  </si>
  <si>
    <t># breeders</t>
  </si>
  <si>
    <t># offspring
produced</t>
  </si>
  <si>
    <t># offspring
used for mating</t>
  </si>
  <si>
    <t># offspring
used for experiments</t>
  </si>
  <si>
    <t># offspring currently not assigned</t>
  </si>
  <si>
    <t>Nemo-WT</t>
  </si>
  <si>
    <t>Dorey-WT</t>
  </si>
  <si>
    <t>Gill -/+</t>
  </si>
  <si>
    <t>Bloat -/+</t>
  </si>
  <si>
    <t>Bubbles mutants (3 alleles)</t>
  </si>
  <si>
    <t>Gurgle mutants (2 alleles)</t>
  </si>
  <si>
    <t>Bruce double mutant</t>
  </si>
  <si>
    <t>Destiny mutant (2 alleles)</t>
  </si>
  <si>
    <t>Flounder mutant</t>
  </si>
  <si>
    <t>Gill -/+; Tg[isl2b:EGFP]</t>
  </si>
  <si>
    <t>Bloat -/+; Tg[hmx1:Cre]</t>
  </si>
  <si>
    <t xml:space="preserve"> Tg[isl2b:EGFP]</t>
  </si>
  <si>
    <r>
      <rPr>
        <sz val="11"/>
        <color rgb="FF375522"/>
        <rFont val="Calibri"/>
        <scheme val="minor"/>
      </rPr>
      <t>Tg[hmx1:Cre]</t>
    </r>
  </si>
  <si>
    <t>TOTAL FISH NUMBER</t>
  </si>
  <si>
    <t>* each tank contains on average 20 fish</t>
  </si>
  <si>
    <t>Total number of animals over the 3 year time frame</t>
  </si>
  <si>
    <r>
      <rPr>
        <u/>
        <sz val="12"/>
        <rFont val="Calibri"/>
        <scheme val="minor"/>
      </rPr>
      <t>Animal Number Justification-Tables</t>
    </r>
    <r>
      <rPr>
        <sz val="12"/>
        <rFont val="Calibri"/>
        <scheme val="minor"/>
      </rPr>
      <t xml:space="preserve"> for a 3 year protocol</t>
    </r>
  </si>
  <si>
    <r>
      <rPr>
        <sz val="11"/>
        <rFont val="Calibri"/>
        <family val="2"/>
      </rPr>
      <t>Table 1: Overview of the animals needed:</t>
    </r>
  </si>
  <si>
    <r>
      <rPr>
        <sz val="12"/>
        <rFont val="Calibri Light"/>
        <family val="2"/>
      </rPr>
      <t>Animal Species</t>
    </r>
  </si>
  <si>
    <r>
      <rPr>
        <sz val="12"/>
        <rFont val="Calibri Light"/>
        <family val="2"/>
      </rPr>
      <t xml:space="preserve">Category B
</t>
    </r>
    <r>
      <rPr>
        <sz val="12"/>
        <rFont val="Calibri Light"/>
        <family val="2"/>
      </rPr>
      <t># Animals</t>
    </r>
  </si>
  <si>
    <r>
      <rPr>
        <sz val="12"/>
        <rFont val="Calibri Light"/>
        <family val="2"/>
      </rPr>
      <t xml:space="preserve">Category C
</t>
    </r>
    <r>
      <rPr>
        <sz val="12"/>
        <rFont val="Calibri Light"/>
        <family val="2"/>
      </rPr>
      <t># Animals</t>
    </r>
  </si>
  <si>
    <r>
      <rPr>
        <sz val="12"/>
        <rFont val="Calibri Light"/>
        <family val="2"/>
      </rPr>
      <t xml:space="preserve">Category D
</t>
    </r>
    <r>
      <rPr>
        <sz val="12"/>
        <rFont val="Calibri Light"/>
        <family val="2"/>
      </rPr>
      <t># Animals</t>
    </r>
  </si>
  <si>
    <r>
      <rPr>
        <sz val="12"/>
        <rFont val="Calibri Light"/>
        <family val="2"/>
      </rPr>
      <t>Adult zebrafish</t>
    </r>
  </si>
  <si>
    <t>Experimental zebrafish</t>
  </si>
  <si>
    <r>
      <rPr>
        <sz val="12"/>
        <rFont val="Calibri Light"/>
        <family val="2"/>
      </rPr>
      <t>-</t>
    </r>
  </si>
  <si>
    <r>
      <rPr>
        <sz val="12"/>
        <rFont val="Calibri Light"/>
        <family val="2"/>
      </rPr>
      <t>TOTAL</t>
    </r>
  </si>
  <si>
    <r>
      <rPr>
        <sz val="11"/>
        <rFont val="Calibri"/>
        <family val="2"/>
      </rPr>
      <t>Table 2: Number of animals required for the experiments proposed over the course of the study:</t>
    </r>
  </si>
  <si>
    <r>
      <rPr>
        <sz val="12"/>
        <rFont val="Calibri Light"/>
        <family val="2"/>
      </rPr>
      <t>Type of fish</t>
    </r>
  </si>
  <si>
    <r>
      <rPr>
        <sz val="12"/>
        <rFont val="Calibri Light"/>
        <family val="2"/>
      </rPr>
      <t>Purpose</t>
    </r>
  </si>
  <si>
    <r>
      <rPr>
        <sz val="12"/>
        <rFont val="Calibri Light"/>
        <family val="2"/>
      </rPr>
      <t>number</t>
    </r>
  </si>
  <si>
    <r>
      <rPr>
        <sz val="12"/>
        <rFont val="Calibri Light"/>
        <family val="2"/>
      </rPr>
      <t>Procedure type</t>
    </r>
  </si>
  <si>
    <r>
      <rPr>
        <sz val="12"/>
        <rFont val="Calibri Light"/>
        <family val="2"/>
      </rPr>
      <t>a) Breeding</t>
    </r>
  </si>
  <si>
    <r>
      <rPr>
        <sz val="12"/>
        <rFont val="Calibri Light"/>
        <family val="2"/>
      </rPr>
      <t>Category B</t>
    </r>
  </si>
  <si>
    <t>This number takes into account that 1040 breeders will need to be genotyped</t>
  </si>
  <si>
    <r>
      <rPr>
        <sz val="12"/>
        <rFont val="Calibri Light"/>
        <family val="2"/>
      </rPr>
      <t>b) fin biopsies</t>
    </r>
  </si>
  <si>
    <r>
      <rPr>
        <sz val="12"/>
        <rFont val="Calibri Light"/>
        <family val="2"/>
      </rPr>
      <t>Category D</t>
    </r>
  </si>
  <si>
    <t xml:space="preserve"># of fish genotyped </t>
  </si>
  <si>
    <r>
      <rPr>
        <sz val="12"/>
        <rFont val="Calibri Light"/>
        <family val="2"/>
      </rPr>
      <t>Embryonic zebrafish</t>
    </r>
  </si>
  <si>
    <r>
      <rPr>
        <sz val="12"/>
        <rFont val="Calibri Light"/>
        <family val="2"/>
      </rPr>
      <t>c) Live microscopic observation</t>
    </r>
  </si>
  <si>
    <r>
      <rPr>
        <sz val="12"/>
        <rFont val="Calibri Light"/>
        <family val="2"/>
      </rPr>
      <t>Category C</t>
    </r>
  </si>
  <si>
    <t># of fish used in experiments</t>
  </si>
  <si>
    <r>
      <rPr>
        <sz val="12"/>
        <rFont val="Calibri Light"/>
        <family val="2"/>
      </rPr>
      <t>d) Analysis of embryos</t>
    </r>
  </si>
  <si>
    <t>This number is based on using 25 animals for 8 different analysis for 9 different strains</t>
  </si>
  <si>
    <r>
      <rPr>
        <sz val="12"/>
        <rFont val="Calibri Light"/>
        <family val="2"/>
      </rPr>
      <t>d) Raising to adulthood</t>
    </r>
  </si>
  <si>
    <t>Category B, C or D</t>
  </si>
  <si>
    <t>In Table 1, animals not used are in Category C but they could also go in Category B, C, D, or E</t>
  </si>
  <si>
    <t>*Adults for procedure b will be taken from the breeding colony
**Embryos for procedure d will be taken from the pool of embryos used for live microscopic observation (procedure c) and are thus not counted in the total animals in Category C in Table 1.</t>
  </si>
  <si>
    <t>Reminder - Zebrafish offspring are not included in the animal counts until they are 72 hour post fertilization (hpf)</t>
  </si>
  <si>
    <t>Animal number justification per line</t>
  </si>
  <si>
    <t>This table only shows the number of animals for two years.  You must multiple by 1.5 to get the 3 year numbers.</t>
  </si>
  <si>
    <t xml:space="preserve">These animals are Category B </t>
  </si>
  <si>
    <t>These animals are Category C because of the use of anesthesia</t>
  </si>
  <si>
    <t>These animals are either Category C, D or E depending on the experiment</t>
  </si>
  <si>
    <t># of Breeders</t>
  </si>
  <si>
    <t>genotyping**</t>
  </si>
  <si>
    <t>offspring
used for mating</t>
  </si>
  <si>
    <t>offspring
produced</t>
  </si>
  <si>
    <t>Here the breeders are moved to Category C because of genotyping</t>
  </si>
  <si>
    <t>They only need to be counted once in Category C</t>
  </si>
  <si>
    <t>Brusce double mutant</t>
  </si>
  <si>
    <t xml:space="preserve"> Flounder mutant</t>
  </si>
  <si>
    <t>Bloat -/+; Tg[isl2b:TagRFP]</t>
  </si>
  <si>
    <r>
      <rPr>
        <sz val="11"/>
        <color rgb="FF375522"/>
        <rFont val="Calibri"/>
        <scheme val="minor"/>
      </rPr>
      <t>Tg[isl2b:EGFP]</t>
    </r>
  </si>
  <si>
    <t>\</t>
  </si>
  <si>
    <t>** lines requiring fin biopsies for genotyping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</si>
</sst>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i/>
      <sz val="9"/>
      <name val="Arial"/>
      <family val="2"/>
    </font>
    <font>
      <sz val="11"/>
      <name val="Calibri"/>
    </font>
    <font>
      <sz val="11"/>
      <name val="Calibri"/>
      <family val="2"/>
    </font>
    <font>
      <sz val="12"/>
      <name val="Calibri Light"/>
    </font>
    <font>
      <sz val="12"/>
      <name val="Calibri Light"/>
      <family val="2"/>
    </font>
    <font>
      <sz val="12"/>
      <color rgb="FF000000"/>
      <name val="Calibri Light"/>
      <family val="2"/>
    </font>
    <font>
      <sz val="11"/>
      <name val="Calibri"/>
      <scheme val="minor"/>
    </font>
    <font>
      <sz val="11"/>
      <color rgb="FF000000"/>
      <name val="Calibri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sz val="12"/>
      <name val="Calibri"/>
      <scheme val="minor"/>
    </font>
    <font>
      <u/>
      <sz val="12"/>
      <name val="Calibri"/>
      <scheme val="minor"/>
    </font>
    <font>
      <b/>
      <sz val="12"/>
      <name val="Calibri"/>
      <scheme val="minor"/>
    </font>
    <font>
      <b/>
      <sz val="11"/>
      <name val="Calibri"/>
      <scheme val="minor"/>
    </font>
    <font>
      <sz val="11"/>
      <color rgb="FF1F4E78"/>
      <name val="Calibri"/>
      <scheme val="minor"/>
    </font>
    <font>
      <sz val="11"/>
      <color rgb="FF375522"/>
      <name val="Calibri"/>
      <scheme val="minor"/>
    </font>
    <font>
      <b/>
      <sz val="11"/>
      <color rgb="FF000000"/>
      <name val="Calibri"/>
      <scheme val="minor"/>
    </font>
    <font>
      <i/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E7E6E6"/>
      </patternFill>
    </fill>
    <fill>
      <patternFill patternType="solid">
        <fgColor rgb="FFFBE3D5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0" fillId="0" borderId="10" xfId="0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3" fontId="7" fillId="0" borderId="2" xfId="0" applyNumberFormat="1" applyFont="1" applyBorder="1" applyAlignment="1">
      <alignment horizontal="left" vertical="top" indent="2" shrinkToFit="1"/>
    </xf>
    <xf numFmtId="3" fontId="7" fillId="0" borderId="4" xfId="0" applyNumberFormat="1" applyFont="1" applyBorder="1" applyAlignment="1">
      <alignment horizontal="left" vertical="top" indent="2" shrinkToFi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2"/>
    </xf>
    <xf numFmtId="3" fontId="7" fillId="0" borderId="2" xfId="0" applyNumberFormat="1" applyFont="1" applyBorder="1" applyAlignment="1">
      <alignment horizontal="center" vertical="top" shrinkToFit="1"/>
    </xf>
    <xf numFmtId="3" fontId="7" fillId="0" borderId="4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14" fillId="2" borderId="2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15" fillId="4" borderId="7" xfId="0" applyFont="1" applyFill="1" applyBorder="1" applyAlignment="1">
      <alignment horizontal="center" vertical="top" wrapText="1"/>
    </xf>
    <xf numFmtId="0" fontId="15" fillId="0" borderId="7" xfId="0" applyFont="1" applyBorder="1" applyAlignment="1">
      <alignment horizontal="left" vertical="top" wrapText="1" indent="2"/>
    </xf>
    <xf numFmtId="0" fontId="15" fillId="0" borderId="7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1" fontId="9" fillId="0" borderId="5" xfId="0" applyNumberFormat="1" applyFont="1" applyBorder="1" applyAlignment="1">
      <alignment horizontal="center" vertical="top" shrinkToFit="1"/>
    </xf>
    <xf numFmtId="0" fontId="9" fillId="0" borderId="5" xfId="0" applyFont="1" applyBorder="1" applyAlignment="1">
      <alignment horizontal="left" wrapText="1"/>
    </xf>
    <xf numFmtId="1" fontId="9" fillId="0" borderId="6" xfId="0" applyNumberFormat="1" applyFont="1" applyBorder="1" applyAlignment="1">
      <alignment horizontal="center" vertical="top" shrinkToFit="1"/>
    </xf>
    <xf numFmtId="0" fontId="9" fillId="0" borderId="6" xfId="0" applyFont="1" applyBorder="1" applyAlignment="1">
      <alignment horizontal="left" wrapText="1"/>
    </xf>
    <xf numFmtId="1" fontId="16" fillId="0" borderId="6" xfId="0" applyNumberFormat="1" applyFont="1" applyBorder="1" applyAlignment="1">
      <alignment horizontal="center" vertical="top" shrinkToFit="1"/>
    </xf>
    <xf numFmtId="1" fontId="17" fillId="0" borderId="6" xfId="0" applyNumberFormat="1" applyFont="1" applyBorder="1" applyAlignment="1">
      <alignment horizontal="center" vertical="top" shrinkToFit="1"/>
    </xf>
    <xf numFmtId="0" fontId="15" fillId="3" borderId="1" xfId="0" applyFont="1" applyFill="1" applyBorder="1" applyAlignment="1">
      <alignment horizontal="left" vertical="top" wrapText="1" indent="18"/>
    </xf>
    <xf numFmtId="3" fontId="18" fillId="3" borderId="1" xfId="0" applyNumberFormat="1" applyFont="1" applyFill="1" applyBorder="1" applyAlignment="1">
      <alignment horizontal="center" vertical="top" shrinkToFit="1"/>
    </xf>
    <xf numFmtId="3" fontId="18" fillId="4" borderId="1" xfId="0" applyNumberFormat="1" applyFont="1" applyFill="1" applyBorder="1" applyAlignment="1">
      <alignment horizontal="center" vertical="top" shrinkToFit="1"/>
    </xf>
    <xf numFmtId="3" fontId="18" fillId="0" borderId="1" xfId="0" applyNumberFormat="1" applyFont="1" applyBorder="1" applyAlignment="1">
      <alignment horizontal="center" vertical="top" shrinkToFit="1"/>
    </xf>
    <xf numFmtId="0" fontId="19" fillId="0" borderId="8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9" fillId="0" borderId="11" xfId="0" applyFont="1" applyBorder="1" applyAlignment="1">
      <alignment vertical="top" wrapText="1"/>
    </xf>
    <xf numFmtId="0" fontId="15" fillId="2" borderId="9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top"/>
    </xf>
    <xf numFmtId="1" fontId="9" fillId="0" borderId="0" xfId="0" applyNumberFormat="1" applyFont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0" fontId="15" fillId="3" borderId="1" xfId="0" applyFont="1" applyFill="1" applyBorder="1" applyAlignment="1">
      <alignment horizontal="left" vertical="top" wrapText="1" indent="20"/>
    </xf>
    <xf numFmtId="1" fontId="18" fillId="3" borderId="1" xfId="0" applyNumberFormat="1" applyFont="1" applyFill="1" applyBorder="1" applyAlignment="1">
      <alignment horizontal="center" vertical="top" shrinkToFit="1"/>
    </xf>
    <xf numFmtId="0" fontId="9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6</xdr:row>
      <xdr:rowOff>95250</xdr:rowOff>
    </xdr:from>
    <xdr:to>
      <xdr:col>2</xdr:col>
      <xdr:colOff>400050</xdr:colOff>
      <xdr:row>6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603021F-9D9F-84E5-09FC-C97AB0A162A9}"/>
            </a:ext>
          </a:extLst>
        </xdr:cNvPr>
        <xdr:cNvCxnSpPr/>
      </xdr:nvCxnSpPr>
      <xdr:spPr>
        <a:xfrm>
          <a:off x="4267200" y="2466975"/>
          <a:ext cx="647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695325</xdr:colOff>
      <xdr:row>7</xdr:row>
      <xdr:rowOff>104775</xdr:rowOff>
    </xdr:from>
    <xdr:to>
      <xdr:col>2</xdr:col>
      <xdr:colOff>387350</xdr:colOff>
      <xdr:row>7</xdr:row>
      <xdr:rowOff>104775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FBE61563-9105-4C94-869B-E0402DABD51F}"/>
            </a:ext>
          </a:extLst>
        </xdr:cNvPr>
        <xdr:cNvCxnSpPr/>
      </xdr:nvCxnSpPr>
      <xdr:spPr>
        <a:xfrm>
          <a:off x="4248150" y="2657475"/>
          <a:ext cx="6540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695325</xdr:colOff>
      <xdr:row>7</xdr:row>
      <xdr:rowOff>104775</xdr:rowOff>
    </xdr:from>
    <xdr:to>
      <xdr:col>2</xdr:col>
      <xdr:colOff>384175</xdr:colOff>
      <xdr:row>7</xdr:row>
      <xdr:rowOff>104775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A93B518D-3E15-4EEE-87CD-3B6D4097E0BD}"/>
            </a:ext>
          </a:extLst>
        </xdr:cNvPr>
        <xdr:cNvCxnSpPr/>
      </xdr:nvCxnSpPr>
      <xdr:spPr>
        <a:xfrm>
          <a:off x="4248150" y="2657475"/>
          <a:ext cx="650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673100</xdr:colOff>
      <xdr:row>8</xdr:row>
      <xdr:rowOff>101600</xdr:rowOff>
    </xdr:from>
    <xdr:to>
      <xdr:col>2</xdr:col>
      <xdr:colOff>368300</xdr:colOff>
      <xdr:row>8</xdr:row>
      <xdr:rowOff>101600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B7AD9AD6-7B4C-4FF2-B293-566B4509A0C2}"/>
            </a:ext>
          </a:extLst>
        </xdr:cNvPr>
        <xdr:cNvCxnSpPr/>
      </xdr:nvCxnSpPr>
      <xdr:spPr>
        <a:xfrm>
          <a:off x="4225925" y="2835275"/>
          <a:ext cx="657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695325</xdr:colOff>
      <xdr:row>9</xdr:row>
      <xdr:rowOff>95250</xdr:rowOff>
    </xdr:from>
    <xdr:to>
      <xdr:col>2</xdr:col>
      <xdr:colOff>381000</xdr:colOff>
      <xdr:row>9</xdr:row>
      <xdr:rowOff>95250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EBE02EC1-ACD7-4C75-905B-2CF0AE619048}"/>
            </a:ext>
          </a:extLst>
        </xdr:cNvPr>
        <xdr:cNvCxnSpPr/>
      </xdr:nvCxnSpPr>
      <xdr:spPr>
        <a:xfrm>
          <a:off x="4248150" y="3009900"/>
          <a:ext cx="647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673100</xdr:colOff>
      <xdr:row>10</xdr:row>
      <xdr:rowOff>95250</xdr:rowOff>
    </xdr:from>
    <xdr:to>
      <xdr:col>2</xdr:col>
      <xdr:colOff>368300</xdr:colOff>
      <xdr:row>10</xdr:row>
      <xdr:rowOff>95250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B0D74233-67E5-4AA5-B87F-28E98A3617E2}"/>
            </a:ext>
          </a:extLst>
        </xdr:cNvPr>
        <xdr:cNvCxnSpPr/>
      </xdr:nvCxnSpPr>
      <xdr:spPr>
        <a:xfrm>
          <a:off x="4225925" y="3190875"/>
          <a:ext cx="657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11</xdr:row>
      <xdr:rowOff>85725</xdr:rowOff>
    </xdr:from>
    <xdr:to>
      <xdr:col>2</xdr:col>
      <xdr:colOff>352425</xdr:colOff>
      <xdr:row>11</xdr:row>
      <xdr:rowOff>85725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37FB0F08-F4BA-419C-B061-DCC2F7B31904}"/>
            </a:ext>
          </a:extLst>
        </xdr:cNvPr>
        <xdr:cNvCxnSpPr/>
      </xdr:nvCxnSpPr>
      <xdr:spPr>
        <a:xfrm>
          <a:off x="4219575" y="3362325"/>
          <a:ext cx="647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12</xdr:row>
      <xdr:rowOff>111125</xdr:rowOff>
    </xdr:from>
    <xdr:to>
      <xdr:col>2</xdr:col>
      <xdr:colOff>342900</xdr:colOff>
      <xdr:row>12</xdr:row>
      <xdr:rowOff>111125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C1666363-76F3-43D7-9CA6-B836D19D29D7}"/>
            </a:ext>
          </a:extLst>
        </xdr:cNvPr>
        <xdr:cNvCxnSpPr/>
      </xdr:nvCxnSpPr>
      <xdr:spPr>
        <a:xfrm>
          <a:off x="4210050" y="3568700"/>
          <a:ext cx="647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644525</xdr:colOff>
      <xdr:row>13</xdr:row>
      <xdr:rowOff>111125</xdr:rowOff>
    </xdr:from>
    <xdr:to>
      <xdr:col>2</xdr:col>
      <xdr:colOff>339725</xdr:colOff>
      <xdr:row>13</xdr:row>
      <xdr:rowOff>111125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4FA113F9-3718-4C7C-AD4E-EE97D9C0684E}"/>
            </a:ext>
          </a:extLst>
        </xdr:cNvPr>
        <xdr:cNvCxnSpPr/>
      </xdr:nvCxnSpPr>
      <xdr:spPr>
        <a:xfrm>
          <a:off x="4197350" y="3749675"/>
          <a:ext cx="657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663575</xdr:colOff>
      <xdr:row>14</xdr:row>
      <xdr:rowOff>82550</xdr:rowOff>
    </xdr:from>
    <xdr:to>
      <xdr:col>2</xdr:col>
      <xdr:colOff>349250</xdr:colOff>
      <xdr:row>14</xdr:row>
      <xdr:rowOff>82550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6F5587A4-7772-4D01-AC6C-1B1B23C70487}"/>
            </a:ext>
          </a:extLst>
        </xdr:cNvPr>
        <xdr:cNvCxnSpPr/>
      </xdr:nvCxnSpPr>
      <xdr:spPr>
        <a:xfrm>
          <a:off x="4216400" y="3902075"/>
          <a:ext cx="647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I14" sqref="I14"/>
    </sheetView>
  </sheetViews>
  <sheetFormatPr defaultRowHeight="12.95"/>
  <cols>
    <col min="1" max="1" width="58.1640625" customWidth="1"/>
    <col min="2" max="2" width="18.1640625" customWidth="1"/>
    <col min="3" max="3" width="21.33203125" customWidth="1"/>
    <col min="4" max="4" width="16.1640625" customWidth="1"/>
    <col min="5" max="5" width="15" customWidth="1"/>
    <col min="6" max="6" width="17" customWidth="1"/>
  </cols>
  <sheetData>
    <row r="1" spans="1:6" ht="14.25" customHeight="1">
      <c r="A1" s="66" t="s">
        <v>0</v>
      </c>
      <c r="B1" s="67"/>
      <c r="C1" s="67"/>
      <c r="D1" s="67"/>
      <c r="E1" s="67"/>
      <c r="F1" s="67"/>
    </row>
    <row r="2" spans="1:6" ht="20.100000000000001" customHeight="1">
      <c r="A2" s="68"/>
      <c r="B2" s="68"/>
      <c r="C2" s="68"/>
      <c r="D2" s="68"/>
      <c r="E2" s="68"/>
      <c r="F2" s="68"/>
    </row>
    <row r="3" spans="1:6" ht="106.5">
      <c r="A3" s="69"/>
      <c r="B3" s="65" t="s">
        <v>1</v>
      </c>
      <c r="C3" s="65" t="s">
        <v>2</v>
      </c>
      <c r="D3" s="65" t="s">
        <v>3</v>
      </c>
      <c r="E3" s="65" t="s">
        <v>4</v>
      </c>
      <c r="F3" s="65" t="s">
        <v>5</v>
      </c>
    </row>
    <row r="4" spans="1:6" ht="45.95" customHeight="1">
      <c r="A4" s="44" t="s">
        <v>6</v>
      </c>
      <c r="B4" s="45" t="s">
        <v>7</v>
      </c>
      <c r="C4" s="45" t="s">
        <v>8</v>
      </c>
      <c r="D4" s="45" t="s">
        <v>9</v>
      </c>
      <c r="E4" s="45" t="s">
        <v>10</v>
      </c>
      <c r="F4" s="45" t="s">
        <v>11</v>
      </c>
    </row>
    <row r="5" spans="1:6" ht="14.25" customHeight="1">
      <c r="A5" s="50" t="s">
        <v>12</v>
      </c>
      <c r="B5" s="53">
        <v>320</v>
      </c>
      <c r="C5" s="53">
        <v>2600</v>
      </c>
      <c r="D5" s="53">
        <v>320</v>
      </c>
      <c r="E5" s="70">
        <f>C5*0.5</f>
        <v>1300</v>
      </c>
      <c r="F5" s="71">
        <f>(C5-D5-E5)</f>
        <v>980</v>
      </c>
    </row>
    <row r="6" spans="1:6" ht="14.25" customHeight="1">
      <c r="A6" s="51" t="s">
        <v>13</v>
      </c>
      <c r="B6" s="55">
        <v>320</v>
      </c>
      <c r="C6" s="55">
        <v>2600</v>
      </c>
      <c r="D6" s="55">
        <v>320</v>
      </c>
      <c r="E6" s="70">
        <f t="shared" ref="E6:E17" si="0">C6*0.5</f>
        <v>1300</v>
      </c>
      <c r="F6" s="71">
        <f t="shared" ref="F6:F17" si="1">(C6-D6-E6)</f>
        <v>980</v>
      </c>
    </row>
    <row r="7" spans="1:6" ht="14.25" customHeight="1">
      <c r="A7" s="52" t="s">
        <v>14</v>
      </c>
      <c r="B7" s="57">
        <v>80</v>
      </c>
      <c r="C7" s="57">
        <v>1200</v>
      </c>
      <c r="D7" s="57">
        <v>80</v>
      </c>
      <c r="E7" s="70">
        <f t="shared" si="0"/>
        <v>600</v>
      </c>
      <c r="F7" s="71">
        <f t="shared" si="1"/>
        <v>520</v>
      </c>
    </row>
    <row r="8" spans="1:6" ht="14.25" customHeight="1">
      <c r="A8" s="52" t="s">
        <v>15</v>
      </c>
      <c r="B8" s="57">
        <v>80</v>
      </c>
      <c r="C8" s="57">
        <v>1200</v>
      </c>
      <c r="D8" s="57">
        <v>80</v>
      </c>
      <c r="E8" s="70">
        <f t="shared" si="0"/>
        <v>600</v>
      </c>
      <c r="F8" s="71">
        <f t="shared" si="1"/>
        <v>520</v>
      </c>
    </row>
    <row r="9" spans="1:6" ht="14.25" customHeight="1">
      <c r="A9" s="52" t="s">
        <v>16</v>
      </c>
      <c r="B9" s="57">
        <v>240</v>
      </c>
      <c r="C9" s="57">
        <v>3600</v>
      </c>
      <c r="D9" s="57">
        <v>240</v>
      </c>
      <c r="E9" s="70">
        <f t="shared" si="0"/>
        <v>1800</v>
      </c>
      <c r="F9" s="71">
        <f t="shared" si="1"/>
        <v>1560</v>
      </c>
    </row>
    <row r="10" spans="1:6" ht="14.25" customHeight="1">
      <c r="A10" s="52" t="s">
        <v>17</v>
      </c>
      <c r="B10" s="57">
        <v>160</v>
      </c>
      <c r="C10" s="57">
        <v>2400</v>
      </c>
      <c r="D10" s="57">
        <v>160</v>
      </c>
      <c r="E10" s="70">
        <f t="shared" si="0"/>
        <v>1200</v>
      </c>
      <c r="F10" s="71">
        <f t="shared" si="1"/>
        <v>1040</v>
      </c>
    </row>
    <row r="11" spans="1:6" ht="14.25" customHeight="1">
      <c r="A11" s="52" t="s">
        <v>18</v>
      </c>
      <c r="B11" s="57">
        <v>80</v>
      </c>
      <c r="C11" s="57">
        <v>1200</v>
      </c>
      <c r="D11" s="57">
        <v>80</v>
      </c>
      <c r="E11" s="70">
        <f t="shared" si="0"/>
        <v>600</v>
      </c>
      <c r="F11" s="71">
        <f t="shared" si="1"/>
        <v>520</v>
      </c>
    </row>
    <row r="12" spans="1:6" ht="14.25" customHeight="1">
      <c r="A12" s="52" t="s">
        <v>19</v>
      </c>
      <c r="B12" s="57">
        <v>160</v>
      </c>
      <c r="C12" s="57">
        <v>2400</v>
      </c>
      <c r="D12" s="57">
        <v>160</v>
      </c>
      <c r="E12" s="70">
        <f t="shared" si="0"/>
        <v>1200</v>
      </c>
      <c r="F12" s="71">
        <f t="shared" si="1"/>
        <v>1040</v>
      </c>
    </row>
    <row r="13" spans="1:6" ht="14.25" customHeight="1">
      <c r="A13" s="52" t="s">
        <v>20</v>
      </c>
      <c r="B13" s="57">
        <v>80</v>
      </c>
      <c r="C13" s="57">
        <v>1200</v>
      </c>
      <c r="D13" s="57">
        <v>80</v>
      </c>
      <c r="E13" s="70">
        <f t="shared" si="0"/>
        <v>600</v>
      </c>
      <c r="F13" s="71">
        <f t="shared" si="1"/>
        <v>520</v>
      </c>
    </row>
    <row r="14" spans="1:6" ht="14.25" customHeight="1">
      <c r="A14" s="52" t="s">
        <v>21</v>
      </c>
      <c r="B14" s="57">
        <v>80</v>
      </c>
      <c r="C14" s="57">
        <v>1200</v>
      </c>
      <c r="D14" s="57">
        <v>80</v>
      </c>
      <c r="E14" s="70">
        <f t="shared" si="0"/>
        <v>600</v>
      </c>
      <c r="F14" s="71">
        <f t="shared" si="1"/>
        <v>520</v>
      </c>
    </row>
    <row r="15" spans="1:6" ht="14.25" customHeight="1">
      <c r="A15" s="52" t="s">
        <v>22</v>
      </c>
      <c r="B15" s="57">
        <v>80</v>
      </c>
      <c r="C15" s="57">
        <v>1200</v>
      </c>
      <c r="D15" s="57">
        <v>80</v>
      </c>
      <c r="E15" s="70">
        <f t="shared" si="0"/>
        <v>600</v>
      </c>
      <c r="F15" s="71">
        <f t="shared" si="1"/>
        <v>520</v>
      </c>
    </row>
    <row r="16" spans="1:6" ht="14.25" customHeight="1">
      <c r="A16" s="72" t="s">
        <v>23</v>
      </c>
      <c r="B16" s="58">
        <v>80</v>
      </c>
      <c r="C16" s="58">
        <v>1200</v>
      </c>
      <c r="D16" s="58">
        <v>80</v>
      </c>
      <c r="E16" s="70">
        <f t="shared" si="0"/>
        <v>600</v>
      </c>
      <c r="F16" s="71">
        <f t="shared" si="1"/>
        <v>520</v>
      </c>
    </row>
    <row r="17" spans="1:6" ht="14.25" customHeight="1">
      <c r="A17" s="51" t="s">
        <v>24</v>
      </c>
      <c r="B17" s="58">
        <v>80</v>
      </c>
      <c r="C17" s="58">
        <v>1200</v>
      </c>
      <c r="D17" s="58">
        <v>80</v>
      </c>
      <c r="E17" s="70">
        <f t="shared" si="0"/>
        <v>600</v>
      </c>
      <c r="F17" s="71">
        <f t="shared" si="1"/>
        <v>520</v>
      </c>
    </row>
    <row r="18" spans="1:6" ht="14.25" customHeight="1">
      <c r="A18" s="73" t="s">
        <v>25</v>
      </c>
      <c r="B18" s="74">
        <f>SUM(B5:B17)</f>
        <v>1840</v>
      </c>
      <c r="C18" s="74">
        <f>SUM(C5:C17)</f>
        <v>23200</v>
      </c>
      <c r="D18" s="74">
        <f>SUM(D5:D17)</f>
        <v>1840</v>
      </c>
      <c r="E18" s="74">
        <f>SUM(E5:E17)</f>
        <v>11600</v>
      </c>
      <c r="F18" s="74">
        <f>SUM(F5:F17)</f>
        <v>9760</v>
      </c>
    </row>
    <row r="19" spans="1:6" ht="12.95" customHeight="1">
      <c r="A19" s="63" t="s">
        <v>26</v>
      </c>
      <c r="B19" s="75"/>
      <c r="C19" s="75"/>
      <c r="D19" s="75"/>
      <c r="E19" s="38"/>
      <c r="F19" s="38"/>
    </row>
    <row r="20" spans="1:6" ht="12.75" customHeight="1">
      <c r="A20" s="64"/>
      <c r="B20" s="64"/>
      <c r="C20" s="64"/>
      <c r="D20" s="64"/>
      <c r="E20" s="38"/>
      <c r="F20" s="38"/>
    </row>
    <row r="21" spans="1:6" ht="15">
      <c r="A21" s="38" t="s">
        <v>27</v>
      </c>
      <c r="B21" s="70">
        <f>B18*1.5</f>
        <v>2760</v>
      </c>
      <c r="C21" s="70">
        <f>C18*1.5</f>
        <v>34800</v>
      </c>
      <c r="D21" s="70">
        <f>D18*1.5</f>
        <v>2760</v>
      </c>
      <c r="E21" s="70">
        <f>E18*1.5</f>
        <v>17400</v>
      </c>
      <c r="F21" s="70">
        <f>F18*1.5</f>
        <v>14640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507D-31D9-4370-B697-3D04C79F0DBA}">
  <dimension ref="A1:I23"/>
  <sheetViews>
    <sheetView workbookViewId="0">
      <selection activeCell="H4" sqref="H4"/>
    </sheetView>
  </sheetViews>
  <sheetFormatPr defaultRowHeight="12.95"/>
  <cols>
    <col min="1" max="1" width="26.6640625" customWidth="1"/>
    <col min="2" max="2" width="16.1640625" customWidth="1"/>
    <col min="3" max="3" width="15.1640625" customWidth="1"/>
    <col min="4" max="5" width="8" customWidth="1"/>
    <col min="6" max="6" width="6.83203125" customWidth="1"/>
    <col min="7" max="7" width="20.83203125" customWidth="1"/>
    <col min="8" max="8" width="31.33203125" customWidth="1"/>
  </cols>
  <sheetData>
    <row r="1" spans="1:8" ht="22.5" customHeight="1">
      <c r="A1" s="37" t="s">
        <v>28</v>
      </c>
      <c r="B1" s="37"/>
      <c r="C1" s="37"/>
      <c r="D1" s="37"/>
      <c r="E1" s="37"/>
      <c r="F1" s="37"/>
      <c r="G1" s="37"/>
      <c r="H1" s="37"/>
    </row>
    <row r="2" spans="1:8" ht="25.5" customHeight="1">
      <c r="A2" s="22" t="s">
        <v>29</v>
      </c>
      <c r="B2" s="22"/>
      <c r="C2" s="22"/>
      <c r="D2" s="22"/>
      <c r="E2" s="22"/>
      <c r="F2" s="22"/>
      <c r="G2" s="22"/>
      <c r="H2" s="22"/>
    </row>
    <row r="3" spans="1:8" ht="36" customHeight="1">
      <c r="A3" s="1" t="s">
        <v>30</v>
      </c>
      <c r="B3" s="2" t="s">
        <v>31</v>
      </c>
      <c r="C3" s="2" t="s">
        <v>32</v>
      </c>
      <c r="D3" s="23" t="s">
        <v>33</v>
      </c>
      <c r="E3" s="24"/>
      <c r="F3" s="3"/>
      <c r="G3" s="3"/>
      <c r="H3" s="3"/>
    </row>
    <row r="4" spans="1:8" ht="22.5" customHeight="1">
      <c r="A4" s="1" t="s">
        <v>34</v>
      </c>
      <c r="B4" s="4">
        <f>('Breeding numbers'!D21+'Breeding numbers'!F21)-D4</f>
        <v>15840</v>
      </c>
      <c r="C4" s="9">
        <f>'Breeding numbers'!F21</f>
        <v>14640</v>
      </c>
      <c r="D4" s="25">
        <f>'Line justification'!C18*1.5</f>
        <v>1560</v>
      </c>
      <c r="E4" s="26"/>
      <c r="F4" s="5"/>
      <c r="G4" s="5"/>
      <c r="H4" s="5"/>
    </row>
    <row r="5" spans="1:8" ht="24" customHeight="1">
      <c r="A5" s="8" t="s">
        <v>35</v>
      </c>
      <c r="B5" s="1" t="s">
        <v>36</v>
      </c>
      <c r="C5" s="4">
        <f>'Breeding numbers'!E21</f>
        <v>17400</v>
      </c>
      <c r="D5" s="27" t="s">
        <v>36</v>
      </c>
      <c r="E5" s="21"/>
      <c r="F5" s="5"/>
      <c r="G5" s="5"/>
      <c r="H5" s="5"/>
    </row>
    <row r="6" spans="1:8" ht="21.75" customHeight="1">
      <c r="A6" s="1" t="s">
        <v>37</v>
      </c>
      <c r="B6" s="4">
        <f>SUM(B4,B5)</f>
        <v>15840</v>
      </c>
      <c r="C6" s="4">
        <f>SUM(C4,C5)</f>
        <v>32040</v>
      </c>
      <c r="D6" s="25">
        <f>SUM(D4,D5)</f>
        <v>1560</v>
      </c>
      <c r="E6" s="26"/>
      <c r="F6" s="5"/>
      <c r="G6" s="5"/>
      <c r="H6" s="5"/>
    </row>
    <row r="7" spans="1:8" ht="32.25" customHeight="1">
      <c r="A7" s="22" t="s">
        <v>38</v>
      </c>
      <c r="B7" s="22"/>
      <c r="C7" s="22"/>
      <c r="D7" s="22"/>
      <c r="E7" s="22"/>
      <c r="F7" s="22"/>
      <c r="G7" s="22"/>
      <c r="H7" s="22"/>
    </row>
    <row r="8" spans="1:8" ht="15.6">
      <c r="A8" s="1" t="s">
        <v>39</v>
      </c>
      <c r="B8" s="27" t="s">
        <v>40</v>
      </c>
      <c r="C8" s="28"/>
      <c r="D8" s="21"/>
      <c r="E8" s="29" t="s">
        <v>41</v>
      </c>
      <c r="F8" s="30"/>
      <c r="G8" s="1" t="s">
        <v>42</v>
      </c>
      <c r="H8" s="5"/>
    </row>
    <row r="9" spans="1:8" ht="45.75">
      <c r="A9" s="1" t="s">
        <v>34</v>
      </c>
      <c r="B9" s="17" t="s">
        <v>43</v>
      </c>
      <c r="C9" s="18"/>
      <c r="D9" s="19"/>
      <c r="E9" s="31">
        <f>'Breeding numbers'!D21-E10</f>
        <v>1200</v>
      </c>
      <c r="F9" s="32"/>
      <c r="G9" s="7" t="s">
        <v>44</v>
      </c>
      <c r="H9" s="34" t="s">
        <v>45</v>
      </c>
    </row>
    <row r="10" spans="1:8" ht="17.25">
      <c r="A10" s="6"/>
      <c r="B10" s="17" t="s">
        <v>46</v>
      </c>
      <c r="C10" s="18"/>
      <c r="D10" s="19"/>
      <c r="E10" s="20">
        <f>'Line justification'!C18*1.5</f>
        <v>1560</v>
      </c>
      <c r="F10" s="21"/>
      <c r="G10" s="7" t="s">
        <v>47</v>
      </c>
      <c r="H10" s="34" t="s">
        <v>48</v>
      </c>
    </row>
    <row r="11" spans="1:8" ht="19.5" customHeight="1">
      <c r="A11" s="1" t="s">
        <v>49</v>
      </c>
      <c r="B11" s="17" t="s">
        <v>50</v>
      </c>
      <c r="C11" s="18"/>
      <c r="D11" s="19"/>
      <c r="E11" s="31">
        <f>'Breeding numbers'!E21</f>
        <v>17400</v>
      </c>
      <c r="F11" s="32"/>
      <c r="G11" s="7" t="s">
        <v>51</v>
      </c>
      <c r="H11" s="34" t="s">
        <v>52</v>
      </c>
    </row>
    <row r="12" spans="1:8" ht="60.75">
      <c r="A12" s="6"/>
      <c r="B12" s="17" t="s">
        <v>53</v>
      </c>
      <c r="C12" s="18"/>
      <c r="D12" s="19"/>
      <c r="E12" s="33">
        <f>8*25*9</f>
        <v>1800</v>
      </c>
      <c r="F12" s="21"/>
      <c r="G12" s="7" t="s">
        <v>51</v>
      </c>
      <c r="H12" s="34" t="s">
        <v>54</v>
      </c>
    </row>
    <row r="13" spans="1:8" ht="60.75">
      <c r="A13" s="6"/>
      <c r="B13" s="17" t="s">
        <v>55</v>
      </c>
      <c r="C13" s="18"/>
      <c r="D13" s="19"/>
      <c r="E13" s="31">
        <f>'Breeding numbers'!F21+'Breeding numbers'!D21</f>
        <v>17400</v>
      </c>
      <c r="F13" s="32"/>
      <c r="G13" s="10" t="s">
        <v>56</v>
      </c>
      <c r="H13" s="34" t="s">
        <v>57</v>
      </c>
    </row>
    <row r="14" spans="1:8" ht="50.25" customHeight="1">
      <c r="A14" s="35" t="s">
        <v>58</v>
      </c>
      <c r="B14" s="36"/>
      <c r="C14" s="36"/>
      <c r="D14" s="36"/>
      <c r="E14" s="36"/>
      <c r="F14" s="36"/>
      <c r="G14" s="36"/>
      <c r="H14" s="36"/>
    </row>
    <row r="15" spans="1:8" ht="24" customHeight="1"/>
    <row r="16" spans="1:8" ht="17.25" customHeight="1">
      <c r="A16" s="38" t="s">
        <v>59</v>
      </c>
    </row>
    <row r="17" spans="9:9" ht="12.75"/>
    <row r="18" spans="9:9" ht="12.75"/>
    <row r="23" spans="9:9">
      <c r="I23" s="16"/>
    </row>
  </sheetData>
  <mergeCells count="20">
    <mergeCell ref="A14:H14"/>
    <mergeCell ref="B11:D11"/>
    <mergeCell ref="E11:F11"/>
    <mergeCell ref="B12:D12"/>
    <mergeCell ref="E12:F12"/>
    <mergeCell ref="B13:D13"/>
    <mergeCell ref="E13:F13"/>
    <mergeCell ref="B10:D10"/>
    <mergeCell ref="E10:F10"/>
    <mergeCell ref="A1:H1"/>
    <mergeCell ref="A2:H2"/>
    <mergeCell ref="D3:E3"/>
    <mergeCell ref="D4:E4"/>
    <mergeCell ref="D5:E5"/>
    <mergeCell ref="D6:E6"/>
    <mergeCell ref="A7:H7"/>
    <mergeCell ref="B8:D8"/>
    <mergeCell ref="E8:F8"/>
    <mergeCell ref="B9:D9"/>
    <mergeCell ref="E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DD0C-407E-48BE-A79C-EBCE070C383D}">
  <dimension ref="A1:F21"/>
  <sheetViews>
    <sheetView workbookViewId="0">
      <selection activeCell="K10" sqref="K10"/>
    </sheetView>
  </sheetViews>
  <sheetFormatPr defaultColWidth="8.83203125" defaultRowHeight="12.6"/>
  <cols>
    <col min="1" max="1" width="56" style="11" customWidth="1"/>
    <col min="2" max="2" width="15.1640625" style="11" customWidth="1"/>
    <col min="3" max="3" width="17.33203125" style="11" customWidth="1"/>
    <col min="4" max="4" width="19" style="11" customWidth="1"/>
    <col min="5" max="5" width="16.1640625" style="11" customWidth="1"/>
    <col min="6" max="16384" width="8.83203125" style="11"/>
  </cols>
  <sheetData>
    <row r="1" spans="1:6" ht="14.25" customHeight="1">
      <c r="A1" s="39" t="s">
        <v>60</v>
      </c>
      <c r="B1" s="40"/>
      <c r="C1" s="40"/>
      <c r="D1" s="40"/>
      <c r="E1" s="41"/>
    </row>
    <row r="2" spans="1:6" ht="21.95" customHeight="1">
      <c r="A2" s="42" t="s">
        <v>61</v>
      </c>
      <c r="B2" s="43"/>
      <c r="C2" s="43"/>
      <c r="D2" s="43"/>
      <c r="E2" s="43"/>
    </row>
    <row r="3" spans="1:6" ht="115.5" customHeight="1">
      <c r="A3" s="12"/>
      <c r="B3" s="49" t="s">
        <v>62</v>
      </c>
      <c r="C3" s="49" t="s">
        <v>63</v>
      </c>
      <c r="D3" s="49" t="s">
        <v>62</v>
      </c>
      <c r="E3" s="49" t="s">
        <v>64</v>
      </c>
    </row>
    <row r="4" spans="1:6" ht="43.5" customHeight="1">
      <c r="A4" s="44" t="s">
        <v>6</v>
      </c>
      <c r="B4" s="45" t="s">
        <v>65</v>
      </c>
      <c r="C4" s="46" t="s">
        <v>66</v>
      </c>
      <c r="D4" s="47" t="s">
        <v>67</v>
      </c>
      <c r="E4" s="48" t="s">
        <v>68</v>
      </c>
    </row>
    <row r="5" spans="1:6" ht="14.25" customHeight="1">
      <c r="A5" s="50" t="s">
        <v>12</v>
      </c>
      <c r="B5" s="53">
        <v>320</v>
      </c>
      <c r="C5" s="54"/>
      <c r="D5" s="53">
        <v>320</v>
      </c>
      <c r="E5" s="53">
        <v>2600</v>
      </c>
    </row>
    <row r="6" spans="1:6" ht="14.25" customHeight="1">
      <c r="A6" s="51" t="s">
        <v>13</v>
      </c>
      <c r="B6" s="55">
        <v>320</v>
      </c>
      <c r="C6" s="56"/>
      <c r="D6" s="55">
        <v>320</v>
      </c>
      <c r="E6" s="55">
        <v>2600</v>
      </c>
    </row>
    <row r="7" spans="1:6" ht="14.25" customHeight="1">
      <c r="A7" s="52" t="s">
        <v>14</v>
      </c>
      <c r="B7" s="57">
        <v>80</v>
      </c>
      <c r="C7" s="57">
        <v>80</v>
      </c>
      <c r="D7" s="57">
        <v>80</v>
      </c>
      <c r="E7" s="57">
        <v>1200</v>
      </c>
      <c r="F7" s="38" t="s">
        <v>69</v>
      </c>
    </row>
    <row r="8" spans="1:6" ht="14.25" customHeight="1">
      <c r="A8" s="52" t="s">
        <v>15</v>
      </c>
      <c r="B8" s="57">
        <v>80</v>
      </c>
      <c r="C8" s="57">
        <v>80</v>
      </c>
      <c r="D8" s="57">
        <v>80</v>
      </c>
      <c r="E8" s="57">
        <v>1200</v>
      </c>
      <c r="F8" s="38" t="s">
        <v>70</v>
      </c>
    </row>
    <row r="9" spans="1:6" ht="14.25" customHeight="1">
      <c r="A9" s="52" t="s">
        <v>16</v>
      </c>
      <c r="B9" s="57">
        <v>240</v>
      </c>
      <c r="C9" s="57">
        <v>240</v>
      </c>
      <c r="D9" s="57">
        <v>240</v>
      </c>
      <c r="E9" s="57">
        <v>3600</v>
      </c>
    </row>
    <row r="10" spans="1:6" ht="14.25" customHeight="1">
      <c r="A10" s="52" t="s">
        <v>17</v>
      </c>
      <c r="B10" s="57">
        <v>160</v>
      </c>
      <c r="C10" s="57">
        <v>160</v>
      </c>
      <c r="D10" s="57">
        <v>160</v>
      </c>
      <c r="E10" s="57">
        <v>2400</v>
      </c>
    </row>
    <row r="11" spans="1:6" ht="14.25" customHeight="1">
      <c r="A11" s="52" t="s">
        <v>71</v>
      </c>
      <c r="B11" s="57">
        <v>80</v>
      </c>
      <c r="C11" s="57">
        <v>80</v>
      </c>
      <c r="D11" s="57">
        <v>80</v>
      </c>
      <c r="E11" s="57">
        <v>1200</v>
      </c>
    </row>
    <row r="12" spans="1:6" ht="14.25" customHeight="1">
      <c r="A12" s="52" t="s">
        <v>19</v>
      </c>
      <c r="B12" s="57">
        <v>160</v>
      </c>
      <c r="C12" s="57">
        <v>160</v>
      </c>
      <c r="D12" s="57">
        <v>160</v>
      </c>
      <c r="E12" s="57">
        <v>2400</v>
      </c>
    </row>
    <row r="13" spans="1:6" ht="14.25" customHeight="1">
      <c r="A13" s="52" t="s">
        <v>72</v>
      </c>
      <c r="B13" s="57">
        <v>80</v>
      </c>
      <c r="C13" s="57">
        <v>80</v>
      </c>
      <c r="D13" s="57">
        <v>80</v>
      </c>
      <c r="E13" s="57">
        <v>1200</v>
      </c>
    </row>
    <row r="14" spans="1:6" ht="14.25" customHeight="1">
      <c r="A14" s="52" t="s">
        <v>21</v>
      </c>
      <c r="B14" s="57">
        <v>80</v>
      </c>
      <c r="C14" s="57">
        <v>80</v>
      </c>
      <c r="D14" s="57">
        <v>80</v>
      </c>
      <c r="E14" s="57">
        <v>1200</v>
      </c>
    </row>
    <row r="15" spans="1:6" ht="14.25" customHeight="1">
      <c r="A15" s="52" t="s">
        <v>73</v>
      </c>
      <c r="B15" s="57">
        <v>80</v>
      </c>
      <c r="C15" s="57">
        <v>80</v>
      </c>
      <c r="D15" s="57">
        <v>80</v>
      </c>
      <c r="E15" s="57">
        <v>1200</v>
      </c>
    </row>
    <row r="16" spans="1:6" ht="14.25" customHeight="1">
      <c r="A16" s="51" t="s">
        <v>74</v>
      </c>
      <c r="B16" s="58">
        <v>80</v>
      </c>
      <c r="C16" s="56"/>
      <c r="D16" s="58">
        <v>80</v>
      </c>
      <c r="E16" s="58">
        <v>1200</v>
      </c>
    </row>
    <row r="17" spans="1:5" ht="14.25" customHeight="1">
      <c r="A17" s="51" t="s">
        <v>24</v>
      </c>
      <c r="B17" s="58">
        <v>80</v>
      </c>
      <c r="C17" s="56"/>
      <c r="D17" s="58">
        <v>80</v>
      </c>
      <c r="E17" s="58">
        <v>1200</v>
      </c>
    </row>
    <row r="18" spans="1:5" ht="14.25" customHeight="1">
      <c r="A18" s="59" t="s">
        <v>25</v>
      </c>
      <c r="B18" s="60">
        <f>SUM(B5:B17)</f>
        <v>1840</v>
      </c>
      <c r="C18" s="61">
        <f>SUM(C5:C17)</f>
        <v>1040</v>
      </c>
      <c r="D18" s="62">
        <f>SUM(D5:D17)</f>
        <v>1840</v>
      </c>
      <c r="E18" s="62">
        <f>SUM(E5:E17)</f>
        <v>23200</v>
      </c>
    </row>
    <row r="19" spans="1:5" ht="14.1" customHeight="1">
      <c r="A19" s="63" t="s">
        <v>26</v>
      </c>
      <c r="B19" s="13"/>
      <c r="C19" s="13"/>
      <c r="D19" s="13" t="s">
        <v>75</v>
      </c>
      <c r="E19" s="13"/>
    </row>
    <row r="20" spans="1:5" ht="12.95" customHeight="1">
      <c r="A20" s="64" t="s">
        <v>76</v>
      </c>
      <c r="B20" s="14"/>
      <c r="C20" s="14"/>
      <c r="D20" s="14"/>
      <c r="E20" s="14"/>
    </row>
    <row r="21" spans="1:5" ht="12.75" customHeight="1">
      <c r="A21" s="15"/>
      <c r="B21" s="15"/>
      <c r="C21" s="15"/>
      <c r="D21" s="15"/>
      <c r="E21" s="15"/>
    </row>
  </sheetData>
  <mergeCells count="2">
    <mergeCell ref="A1:E1"/>
    <mergeCell ref="A2:E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CD1958C88C448B206369C8AA363C8" ma:contentTypeVersion="17" ma:contentTypeDescription="Create a new document." ma:contentTypeScope="" ma:versionID="f949e9736647764afa178bec84059f57">
  <xsd:schema xmlns:xsd="http://www.w3.org/2001/XMLSchema" xmlns:xs="http://www.w3.org/2001/XMLSchema" xmlns:p="http://schemas.microsoft.com/office/2006/metadata/properties" xmlns:ns2="6d634f8b-11a9-4418-a04f-d951ab431795" xmlns:ns3="b9d752f4-e292-4a17-939c-c768c6661ca8" targetNamespace="http://schemas.microsoft.com/office/2006/metadata/properties" ma:root="true" ma:fieldsID="799c8f87eafb3c8e919561d59ebaef17" ns2:_="" ns3:_="">
    <xsd:import namespace="6d634f8b-11a9-4418-a04f-d951ab431795"/>
    <xsd:import namespace="b9d752f4-e292-4a17-939c-c768c6661c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34f8b-11a9-4418-a04f-d951ab4317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0eb1200-ba6e-4cde-9974-9e593fd12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d752f4-e292-4a17-939c-c768c6661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d8ad5d6-f456-4f3e-94bb-0a25c3abb543}" ma:internalName="TaxCatchAll" ma:showField="CatchAllData" ma:web="b9d752f4-e292-4a17-939c-c768c6661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634f8b-11a9-4418-a04f-d951ab431795">
      <Terms xmlns="http://schemas.microsoft.com/office/infopath/2007/PartnerControls"/>
    </lcf76f155ced4ddcb4097134ff3c332f>
    <TaxCatchAll xmlns="b9d752f4-e292-4a17-939c-c768c6661ca8" xsi:nil="true"/>
  </documentManagement>
</p:properties>
</file>

<file path=customXml/itemProps1.xml><?xml version="1.0" encoding="utf-8"?>
<ds:datastoreItem xmlns:ds="http://schemas.openxmlformats.org/officeDocument/2006/customXml" ds:itemID="{0BCF800F-37C8-4B90-AE8B-46DEB348DE88}"/>
</file>

<file path=customXml/itemProps2.xml><?xml version="1.0" encoding="utf-8"?>
<ds:datastoreItem xmlns:ds="http://schemas.openxmlformats.org/officeDocument/2006/customXml" ds:itemID="{01D94BD0-7E5A-420B-9864-CD8A61A164CC}"/>
</file>

<file path=customXml/itemProps3.xml><?xml version="1.0" encoding="utf-8"?>
<ds:datastoreItem xmlns:ds="http://schemas.openxmlformats.org/officeDocument/2006/customXml" ds:itemID="{27A383EA-53C8-4B56-8C49-D5B3832EFB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Inouki</dc:creator>
  <cp:keywords/>
  <dc:description/>
  <cp:lastModifiedBy>Anderson, Erin</cp:lastModifiedBy>
  <cp:revision/>
  <dcterms:created xsi:type="dcterms:W3CDTF">2026-10-12T18:17:50Z</dcterms:created>
  <dcterms:modified xsi:type="dcterms:W3CDTF">2026-10-23T20:05:04Z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2026-06-16T00:00:00Z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2026-10-12T00:00:00Z</vt:filetime>
  </property>
  <property fmtid="{D5CDD505-2E9C-101B-9397-08002B2CF9AE}" pid="5" name="Producer">
    <vt:lpwstr>Microsoft® Excel® 2013</vt:lpwstr>
  </property>
  <property fmtid="{D5CDD505-2E9C-101B-9397-08002B2CF9AE}" pid="6" name="ContentTypeId">
    <vt:lpwstr>0x010100706CD1958C88C448B206369C8AA363C8</vt:lpwstr>
  </property>
  <property fmtid="{D5CDD505-2E9C-101B-9397-08002B2CF9AE}" pid="7" name="MediaServiceImageTags">
    <vt:lpwstr/>
  </property>
</Properties>
</file>